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20295" windowHeight="7590"/>
  </bookViews>
  <sheets>
    <sheet name="BIEU TINH CHI TIET CUA KE TOAN" sheetId="3" r:id="rId1"/>
    <sheet name="TONG HOP CHUNG KE TOAN" sheetId="4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N2101" i="3" l="1"/>
  <c r="N2102" i="3"/>
  <c r="N2103" i="3"/>
  <c r="N2104" i="3"/>
  <c r="N2105" i="3"/>
  <c r="N2106" i="3"/>
  <c r="N2107" i="3"/>
  <c r="N2108" i="3"/>
  <c r="N2109" i="3"/>
  <c r="O2109" i="3" s="1"/>
  <c r="M2110" i="3"/>
  <c r="F2109" i="3"/>
  <c r="F2108" i="3"/>
  <c r="O2108" i="3" s="1"/>
  <c r="F2107" i="3"/>
  <c r="O2107" i="3" s="1"/>
  <c r="F2106" i="3"/>
  <c r="O2105" i="3"/>
  <c r="F2105" i="3"/>
  <c r="F2104" i="3"/>
  <c r="O2104" i="3" s="1"/>
  <c r="F2103" i="3"/>
  <c r="F2102" i="3"/>
  <c r="O2101" i="3"/>
  <c r="F2101" i="3"/>
  <c r="O2102" i="3" l="1"/>
  <c r="O2103" i="3"/>
  <c r="O2110" i="3" s="1"/>
  <c r="O2106" i="3"/>
  <c r="M2099" i="3"/>
  <c r="N2098" i="3"/>
  <c r="O2098" i="3" s="1"/>
  <c r="F2098" i="3"/>
  <c r="F2097" i="3"/>
  <c r="N2097" i="3" s="1"/>
  <c r="O2097" i="3" s="1"/>
  <c r="O2096" i="3"/>
  <c r="N2096" i="3"/>
  <c r="F2096" i="3"/>
  <c r="N2095" i="3"/>
  <c r="O2095" i="3" s="1"/>
  <c r="F2095" i="3"/>
  <c r="F2094" i="3"/>
  <c r="N2094" i="3" s="1"/>
  <c r="O2094" i="3" s="1"/>
  <c r="F2093" i="3"/>
  <c r="N2093" i="3" s="1"/>
  <c r="O2093" i="3" s="1"/>
  <c r="O2092" i="3"/>
  <c r="N2092" i="3"/>
  <c r="F2092" i="3"/>
  <c r="O2091" i="3"/>
  <c r="N2091" i="3"/>
  <c r="F2091" i="3"/>
  <c r="F2090" i="3"/>
  <c r="N2090" i="3" s="1"/>
  <c r="O2090" i="3" s="1"/>
  <c r="F2089" i="3"/>
  <c r="N2089" i="3" s="1"/>
  <c r="O2089" i="3" s="1"/>
  <c r="O2088" i="3"/>
  <c r="N2088" i="3"/>
  <c r="F2088" i="3"/>
  <c r="O2087" i="3"/>
  <c r="N2087" i="3"/>
  <c r="F2087" i="3"/>
  <c r="F2086" i="3"/>
  <c r="N2086" i="3" s="1"/>
  <c r="O2086" i="3" s="1"/>
  <c r="F2085" i="3"/>
  <c r="N2085" i="3" s="1"/>
  <c r="O2085" i="3" s="1"/>
  <c r="O2084" i="3"/>
  <c r="N2084" i="3"/>
  <c r="F2084" i="3"/>
  <c r="O2083" i="3"/>
  <c r="N2083" i="3"/>
  <c r="F2083" i="3"/>
  <c r="N2082" i="3"/>
  <c r="O2082" i="3" s="1"/>
  <c r="F2082" i="3"/>
  <c r="F2081" i="3"/>
  <c r="N2081" i="3" s="1"/>
  <c r="O2081" i="3" s="1"/>
  <c r="O2080" i="3"/>
  <c r="N2080" i="3"/>
  <c r="F2080" i="3"/>
  <c r="N2079" i="3"/>
  <c r="O2079" i="3" s="1"/>
  <c r="F2079" i="3"/>
  <c r="N2078" i="3"/>
  <c r="O2078" i="3" s="1"/>
  <c r="F2078" i="3"/>
  <c r="F2077" i="3"/>
  <c r="N2077" i="3" s="1"/>
  <c r="O2077" i="3" s="1"/>
  <c r="O2076" i="3"/>
  <c r="N2076" i="3"/>
  <c r="F2076" i="3"/>
  <c r="O2075" i="3"/>
  <c r="N2075" i="3"/>
  <c r="F2075" i="3"/>
  <c r="F2074" i="3"/>
  <c r="N2074" i="3" s="1"/>
  <c r="O2074" i="3" s="1"/>
  <c r="F2073" i="3"/>
  <c r="N2073" i="3" s="1"/>
  <c r="O2073" i="3" s="1"/>
  <c r="O2072" i="3"/>
  <c r="N2072" i="3"/>
  <c r="F2072" i="3"/>
  <c r="O2071" i="3"/>
  <c r="N2071" i="3"/>
  <c r="F2071" i="3"/>
  <c r="N2070" i="3"/>
  <c r="O2070" i="3" s="1"/>
  <c r="F2070" i="3"/>
  <c r="F2069" i="3"/>
  <c r="N2069" i="3" s="1"/>
  <c r="O2069" i="3" s="1"/>
  <c r="O2068" i="3"/>
  <c r="N2068" i="3"/>
  <c r="F2068" i="3"/>
  <c r="O2067" i="3"/>
  <c r="N2067" i="3"/>
  <c r="F2067" i="3"/>
  <c r="N2066" i="3"/>
  <c r="O2066" i="3" s="1"/>
  <c r="F2066" i="3"/>
  <c r="F2065" i="3"/>
  <c r="N2065" i="3" s="1"/>
  <c r="O2065" i="3" s="1"/>
  <c r="O2064" i="3"/>
  <c r="N2064" i="3"/>
  <c r="F2064" i="3"/>
  <c r="N2063" i="3"/>
  <c r="O2063" i="3" s="1"/>
  <c r="F2063" i="3"/>
  <c r="N2062" i="3"/>
  <c r="O2062" i="3" s="1"/>
  <c r="F2062" i="3"/>
  <c r="F2061" i="3"/>
  <c r="N2061" i="3" s="1"/>
  <c r="O2061" i="3" s="1"/>
  <c r="O2060" i="3"/>
  <c r="N2060" i="3"/>
  <c r="F2060" i="3"/>
  <c r="N2059" i="3"/>
  <c r="O2059" i="3" s="1"/>
  <c r="F2059" i="3"/>
  <c r="F2058" i="3"/>
  <c r="N2058" i="3" s="1"/>
  <c r="O2058" i="3" s="1"/>
  <c r="F2057" i="3"/>
  <c r="N2057" i="3" s="1"/>
  <c r="O2057" i="3" s="1"/>
  <c r="O2056" i="3"/>
  <c r="N2056" i="3"/>
  <c r="F2056" i="3"/>
  <c r="O2055" i="3"/>
  <c r="N2055" i="3"/>
  <c r="F2055" i="3"/>
  <c r="F2054" i="3"/>
  <c r="N2054" i="3" s="1"/>
  <c r="O2054" i="3" s="1"/>
  <c r="F2053" i="3"/>
  <c r="N2053" i="3" s="1"/>
  <c r="O2053" i="3" s="1"/>
  <c r="O2052" i="3"/>
  <c r="N2052" i="3"/>
  <c r="F2052" i="3"/>
  <c r="O2051" i="3"/>
  <c r="N2051" i="3"/>
  <c r="F2051" i="3"/>
  <c r="N2050" i="3"/>
  <c r="O2050" i="3" s="1"/>
  <c r="F2050" i="3"/>
  <c r="F2049" i="3"/>
  <c r="N2049" i="3" s="1"/>
  <c r="O2049" i="3" s="1"/>
  <c r="O2048" i="3"/>
  <c r="N2048" i="3"/>
  <c r="F2048" i="3"/>
  <c r="N2047" i="3"/>
  <c r="O2047" i="3" s="1"/>
  <c r="F2047" i="3"/>
  <c r="N2046" i="3"/>
  <c r="O2046" i="3" s="1"/>
  <c r="F2046" i="3"/>
  <c r="F2045" i="3"/>
  <c r="N2045" i="3" s="1"/>
  <c r="O2045" i="3" s="1"/>
  <c r="O2044" i="3"/>
  <c r="N2044" i="3"/>
  <c r="F2044" i="3"/>
  <c r="O2043" i="3"/>
  <c r="N2043" i="3"/>
  <c r="F2043" i="3"/>
  <c r="F2042" i="3"/>
  <c r="N2042" i="3" s="1"/>
  <c r="O2042" i="3" s="1"/>
  <c r="F2041" i="3"/>
  <c r="N2041" i="3" s="1"/>
  <c r="O2041" i="3" s="1"/>
  <c r="O2040" i="3"/>
  <c r="N2040" i="3"/>
  <c r="F2040" i="3"/>
  <c r="O2039" i="3"/>
  <c r="N2039" i="3"/>
  <c r="F2039" i="3"/>
  <c r="N2038" i="3"/>
  <c r="O2038" i="3" s="1"/>
  <c r="F2038" i="3"/>
  <c r="F2037" i="3"/>
  <c r="N2037" i="3" s="1"/>
  <c r="O2037" i="3" s="1"/>
  <c r="O2036" i="3"/>
  <c r="N2036" i="3"/>
  <c r="F2036" i="3"/>
  <c r="O2035" i="3"/>
  <c r="N2035" i="3"/>
  <c r="F2035" i="3"/>
  <c r="N2034" i="3"/>
  <c r="O2034" i="3" s="1"/>
  <c r="F2034" i="3"/>
  <c r="F2033" i="3"/>
  <c r="N2033" i="3" s="1"/>
  <c r="O2033" i="3" s="1"/>
  <c r="O2032" i="3"/>
  <c r="N2032" i="3"/>
  <c r="F2032" i="3"/>
  <c r="N2031" i="3"/>
  <c r="O2031" i="3" s="1"/>
  <c r="F2031" i="3"/>
  <c r="N2030" i="3"/>
  <c r="O2030" i="3" s="1"/>
  <c r="F2030" i="3"/>
  <c r="F2029" i="3"/>
  <c r="N2029" i="3" s="1"/>
  <c r="O2029" i="3" s="1"/>
  <c r="O2028" i="3"/>
  <c r="N2028" i="3"/>
  <c r="F2028" i="3"/>
  <c r="N2027" i="3"/>
  <c r="O2027" i="3" s="1"/>
  <c r="F2027" i="3"/>
  <c r="F2026" i="3"/>
  <c r="N2026" i="3" s="1"/>
  <c r="O2026" i="3" s="1"/>
  <c r="F2025" i="3"/>
  <c r="N2025" i="3" s="1"/>
  <c r="O2025" i="3" s="1"/>
  <c r="O2024" i="3"/>
  <c r="N2024" i="3"/>
  <c r="F2024" i="3"/>
  <c r="O2023" i="3"/>
  <c r="N2023" i="3"/>
  <c r="F2023" i="3"/>
  <c r="F2022" i="3"/>
  <c r="N2022" i="3" s="1"/>
  <c r="O2022" i="3" s="1"/>
  <c r="F2021" i="3"/>
  <c r="N2021" i="3" s="1"/>
  <c r="O2021" i="3" s="1"/>
  <c r="O2020" i="3"/>
  <c r="N2020" i="3"/>
  <c r="F2020" i="3"/>
  <c r="O2019" i="3"/>
  <c r="N2019" i="3"/>
  <c r="F2019" i="3"/>
  <c r="N2018" i="3"/>
  <c r="O2018" i="3" s="1"/>
  <c r="F2018" i="3"/>
  <c r="F2017" i="3"/>
  <c r="N2017" i="3" s="1"/>
  <c r="O2017" i="3" s="1"/>
  <c r="O2016" i="3"/>
  <c r="N2016" i="3"/>
  <c r="F2016" i="3"/>
  <c r="N2015" i="3"/>
  <c r="O2015" i="3" s="1"/>
  <c r="F2015" i="3"/>
  <c r="N2014" i="3"/>
  <c r="O2014" i="3" s="1"/>
  <c r="F2014" i="3"/>
  <c r="F2013" i="3"/>
  <c r="N2013" i="3" s="1"/>
  <c r="O2013" i="3" s="1"/>
  <c r="O2012" i="3"/>
  <c r="N2012" i="3"/>
  <c r="F2012" i="3"/>
  <c r="O2011" i="3"/>
  <c r="N2011" i="3"/>
  <c r="F2011" i="3"/>
  <c r="F2010" i="3"/>
  <c r="N2010" i="3" s="1"/>
  <c r="O2010" i="3" s="1"/>
  <c r="F2009" i="3"/>
  <c r="N2009" i="3" s="1"/>
  <c r="O2009" i="3" s="1"/>
  <c r="O2008" i="3"/>
  <c r="N2008" i="3"/>
  <c r="F2008" i="3"/>
  <c r="O2007" i="3"/>
  <c r="N2007" i="3"/>
  <c r="F2007" i="3"/>
  <c r="N2006" i="3"/>
  <c r="O2006" i="3" s="1"/>
  <c r="F2006" i="3"/>
  <c r="F2005" i="3"/>
  <c r="N2005" i="3" s="1"/>
  <c r="O2005" i="3" s="1"/>
  <c r="O2004" i="3"/>
  <c r="N2004" i="3"/>
  <c r="F2004" i="3"/>
  <c r="O2003" i="3"/>
  <c r="N2003" i="3"/>
  <c r="F2003" i="3"/>
  <c r="N2002" i="3"/>
  <c r="O2002" i="3" s="1"/>
  <c r="F2002" i="3"/>
  <c r="O2001" i="3"/>
  <c r="N2001" i="3"/>
  <c r="O2000" i="3"/>
  <c r="N2000" i="3"/>
  <c r="O1999" i="3"/>
  <c r="N1999" i="3"/>
  <c r="O1998" i="3"/>
  <c r="N1998" i="3"/>
  <c r="F1997" i="3"/>
  <c r="N1997" i="3" s="1"/>
  <c r="O1997" i="3" s="1"/>
  <c r="O1996" i="3"/>
  <c r="N1996" i="3"/>
  <c r="F1996" i="3"/>
  <c r="N1995" i="3"/>
  <c r="O1995" i="3" s="1"/>
  <c r="F1995" i="3"/>
  <c r="N1994" i="3"/>
  <c r="O1994" i="3" s="1"/>
  <c r="F1994" i="3"/>
  <c r="F1993" i="3"/>
  <c r="N1993" i="3" s="1"/>
  <c r="O1993" i="3" s="1"/>
  <c r="O1992" i="3"/>
  <c r="N1992" i="3"/>
  <c r="F1992" i="3"/>
  <c r="N1991" i="3"/>
  <c r="O1991" i="3" s="1"/>
  <c r="F1991" i="3"/>
  <c r="F1990" i="3"/>
  <c r="N1990" i="3" s="1"/>
  <c r="O1990" i="3" s="1"/>
  <c r="F1989" i="3"/>
  <c r="N1989" i="3" s="1"/>
  <c r="O1989" i="3" s="1"/>
  <c r="O1988" i="3"/>
  <c r="N1988" i="3"/>
  <c r="F1988" i="3"/>
  <c r="O1987" i="3"/>
  <c r="N1987" i="3"/>
  <c r="F1987" i="3"/>
  <c r="F1986" i="3"/>
  <c r="N1986" i="3" s="1"/>
  <c r="O1986" i="3" s="1"/>
  <c r="F1985" i="3"/>
  <c r="N1985" i="3" s="1"/>
  <c r="O1985" i="3" s="1"/>
  <c r="O1984" i="3"/>
  <c r="N1984" i="3"/>
  <c r="F1984" i="3"/>
  <c r="O1983" i="3"/>
  <c r="N1983" i="3"/>
  <c r="F1983" i="3"/>
  <c r="N1982" i="3"/>
  <c r="O1982" i="3" s="1"/>
  <c r="F1982" i="3"/>
  <c r="F1981" i="3"/>
  <c r="N1981" i="3" s="1"/>
  <c r="O1981" i="3" s="1"/>
  <c r="O1980" i="3"/>
  <c r="N1980" i="3"/>
  <c r="F1980" i="3"/>
  <c r="N1979" i="3"/>
  <c r="O1979" i="3" s="1"/>
  <c r="F1979" i="3"/>
  <c r="N1978" i="3"/>
  <c r="O1978" i="3" s="1"/>
  <c r="F1978" i="3"/>
  <c r="F1977" i="3"/>
  <c r="N1977" i="3" s="1"/>
  <c r="O1977" i="3" s="1"/>
  <c r="O1976" i="3"/>
  <c r="N1976" i="3"/>
  <c r="F1976" i="3"/>
  <c r="O1975" i="3"/>
  <c r="N1975" i="3"/>
  <c r="O1974" i="3"/>
  <c r="F1974" i="3"/>
  <c r="N1974" i="3" s="1"/>
  <c r="O1973" i="3"/>
  <c r="N1973" i="3"/>
  <c r="F1973" i="3"/>
  <c r="N1972" i="3"/>
  <c r="O1972" i="3" s="1"/>
  <c r="F1972" i="3"/>
  <c r="O1971" i="3"/>
  <c r="O1969" i="3"/>
  <c r="N1969" i="3"/>
  <c r="N1968" i="3"/>
  <c r="O1968" i="3" s="1"/>
  <c r="N1967" i="3"/>
  <c r="O1967" i="3" s="1"/>
  <c r="N1966" i="3"/>
  <c r="O1966" i="3" s="1"/>
  <c r="O1965" i="3"/>
  <c r="N1965" i="3"/>
  <c r="N1964" i="3"/>
  <c r="O1964" i="3" s="1"/>
  <c r="O1963" i="3"/>
  <c r="N1963" i="3"/>
  <c r="N1962" i="3"/>
  <c r="O1962" i="3" s="1"/>
  <c r="N1961" i="3"/>
  <c r="O1961" i="3" s="1"/>
  <c r="N1960" i="3"/>
  <c r="O1960" i="3" s="1"/>
  <c r="N1959" i="3"/>
  <c r="O1959" i="3" s="1"/>
  <c r="N1958" i="3"/>
  <c r="O1958" i="3" s="1"/>
  <c r="O1957" i="3"/>
  <c r="N1957" i="3"/>
  <c r="N1956" i="3"/>
  <c r="O1956" i="3" s="1"/>
  <c r="O1955" i="3"/>
  <c r="N1955" i="3"/>
  <c r="N1954" i="3"/>
  <c r="O1954" i="3" s="1"/>
  <c r="O1953" i="3"/>
  <c r="N1953" i="3"/>
  <c r="N1952" i="3"/>
  <c r="O1952" i="3" s="1"/>
  <c r="N1951" i="3"/>
  <c r="O1951" i="3" s="1"/>
  <c r="N1950" i="3"/>
  <c r="O1950" i="3" s="1"/>
  <c r="O1949" i="3"/>
  <c r="N1949" i="3"/>
  <c r="N1948" i="3"/>
  <c r="O1948" i="3" s="1"/>
  <c r="O1947" i="3"/>
  <c r="N1947" i="3"/>
  <c r="N1946" i="3"/>
  <c r="O1946" i="3" s="1"/>
  <c r="O1945" i="3"/>
  <c r="N1945" i="3"/>
  <c r="N1944" i="3"/>
  <c r="O1944" i="3" s="1"/>
  <c r="N1943" i="3"/>
  <c r="O1943" i="3" s="1"/>
  <c r="N1942" i="3"/>
  <c r="O1942" i="3" s="1"/>
  <c r="O1941" i="3"/>
  <c r="N1941" i="3"/>
  <c r="N1940" i="3"/>
  <c r="O1940" i="3" s="1"/>
  <c r="O1939" i="3"/>
  <c r="N1939" i="3"/>
  <c r="N1938" i="3"/>
  <c r="O1938" i="3" s="1"/>
  <c r="N1937" i="3"/>
  <c r="O1937" i="3" s="1"/>
  <c r="N1936" i="3"/>
  <c r="O1936" i="3" s="1"/>
  <c r="N1935" i="3"/>
  <c r="O1935" i="3" s="1"/>
  <c r="N1934" i="3"/>
  <c r="O1934" i="3" s="1"/>
  <c r="O1933" i="3"/>
  <c r="N1933" i="3"/>
  <c r="N1932" i="3"/>
  <c r="O1932" i="3" s="1"/>
  <c r="O1931" i="3"/>
  <c r="N1931" i="3"/>
  <c r="N1930" i="3"/>
  <c r="O1930" i="3" s="1"/>
  <c r="N1929" i="3"/>
  <c r="O1929" i="3" s="1"/>
  <c r="N1928" i="3"/>
  <c r="O1928" i="3" s="1"/>
  <c r="N1927" i="3"/>
  <c r="O1927" i="3" s="1"/>
  <c r="N1926" i="3"/>
  <c r="O1926" i="3" s="1"/>
  <c r="O1925" i="3"/>
  <c r="N1925" i="3"/>
  <c r="N1924" i="3"/>
  <c r="O1924" i="3" s="1"/>
  <c r="O1923" i="3"/>
  <c r="N1923" i="3"/>
  <c r="N1922" i="3"/>
  <c r="O1922" i="3" s="1"/>
  <c r="O1921" i="3"/>
  <c r="N1921" i="3"/>
  <c r="O1920" i="3"/>
  <c r="N1920" i="3"/>
  <c r="O1919" i="3"/>
  <c r="N1919" i="3"/>
  <c r="O1918" i="3"/>
  <c r="N1918" i="3"/>
  <c r="O1917" i="3"/>
  <c r="N1917" i="3"/>
  <c r="O1916" i="3"/>
  <c r="N1916" i="3"/>
  <c r="O1915" i="3"/>
  <c r="N1915" i="3"/>
  <c r="O1914" i="3"/>
  <c r="N1914" i="3"/>
  <c r="O1913" i="3"/>
  <c r="N1913" i="3"/>
  <c r="O1912" i="3"/>
  <c r="N1912" i="3"/>
  <c r="O1911" i="3"/>
  <c r="N1911" i="3"/>
  <c r="O1910" i="3"/>
  <c r="N1910" i="3"/>
  <c r="O1909" i="3"/>
  <c r="N1909" i="3"/>
  <c r="O1908" i="3"/>
  <c r="N1908" i="3"/>
  <c r="O1907" i="3"/>
  <c r="N1907" i="3"/>
  <c r="O1906" i="3"/>
  <c r="N1906" i="3"/>
  <c r="O1905" i="3"/>
  <c r="N1905" i="3"/>
  <c r="N1904" i="3"/>
  <c r="O1904" i="3" s="1"/>
  <c r="N1903" i="3"/>
  <c r="O1903" i="3" s="1"/>
  <c r="N1902" i="3"/>
  <c r="O1902" i="3" s="1"/>
  <c r="N1901" i="3"/>
  <c r="O1901" i="3" s="1"/>
  <c r="N1900" i="3"/>
  <c r="O1900" i="3" s="1"/>
  <c r="N1899" i="3"/>
  <c r="O1899" i="3" s="1"/>
  <c r="N1898" i="3"/>
  <c r="O1898" i="3" s="1"/>
  <c r="O1897" i="3"/>
  <c r="N1897" i="3"/>
  <c r="N1896" i="3"/>
  <c r="O1896" i="3" s="1"/>
  <c r="N1895" i="3"/>
  <c r="O1895" i="3" s="1"/>
  <c r="N1894" i="3"/>
  <c r="O1894" i="3" s="1"/>
  <c r="O1893" i="3"/>
  <c r="N1893" i="3"/>
  <c r="N1892" i="3"/>
  <c r="O1892" i="3" s="1"/>
  <c r="N1891" i="3"/>
  <c r="O1891" i="3" s="1"/>
  <c r="N1890" i="3"/>
  <c r="O1890" i="3" s="1"/>
  <c r="O1889" i="3"/>
  <c r="N1889" i="3"/>
  <c r="N1888" i="3"/>
  <c r="O1888" i="3" s="1"/>
  <c r="O1887" i="3"/>
  <c r="N1887" i="3"/>
  <c r="N1886" i="3"/>
  <c r="O1886" i="3" s="1"/>
  <c r="O1885" i="3"/>
  <c r="N1885" i="3"/>
  <c r="N1884" i="3"/>
  <c r="O1884" i="3" s="1"/>
  <c r="N1883" i="3"/>
  <c r="O1883" i="3" s="1"/>
  <c r="N1882" i="3"/>
  <c r="O1882" i="3" s="1"/>
  <c r="O1881" i="3"/>
  <c r="N1881" i="3"/>
  <c r="N1880" i="3"/>
  <c r="O1880" i="3" s="1"/>
  <c r="O1879" i="3"/>
  <c r="N1879" i="3"/>
  <c r="N1878" i="3"/>
  <c r="O1878" i="3" s="1"/>
  <c r="O1877" i="3"/>
  <c r="N1877" i="3"/>
  <c r="N1876" i="3"/>
  <c r="O1876" i="3" s="1"/>
  <c r="N1875" i="3"/>
  <c r="O1875" i="3" s="1"/>
  <c r="N1874" i="3"/>
  <c r="O1874" i="3" s="1"/>
  <c r="O1873" i="3"/>
  <c r="N1873" i="3"/>
  <c r="N1872" i="3"/>
  <c r="O1872" i="3" s="1"/>
  <c r="N1871" i="3"/>
  <c r="O1871" i="3" s="1"/>
  <c r="N1870" i="3"/>
  <c r="O1870" i="3" s="1"/>
  <c r="N1869" i="3"/>
  <c r="O1869" i="3" s="1"/>
  <c r="N1868" i="3"/>
  <c r="O1868" i="3" s="1"/>
  <c r="N1867" i="3"/>
  <c r="O1867" i="3" s="1"/>
  <c r="N1866" i="3"/>
  <c r="O1866" i="3" s="1"/>
  <c r="O1865" i="3"/>
  <c r="N1865" i="3"/>
  <c r="N1864" i="3"/>
  <c r="O1864" i="3" s="1"/>
  <c r="N1863" i="3"/>
  <c r="O1863" i="3" s="1"/>
  <c r="N1862" i="3"/>
  <c r="O1862" i="3" s="1"/>
  <c r="O1861" i="3"/>
  <c r="N1861" i="3"/>
  <c r="N1860" i="3"/>
  <c r="O1860" i="3" s="1"/>
  <c r="N1859" i="3"/>
  <c r="O1859" i="3" s="1"/>
  <c r="N1858" i="3"/>
  <c r="O1858" i="3" s="1"/>
  <c r="O1857" i="3"/>
  <c r="N1857" i="3"/>
  <c r="N1856" i="3"/>
  <c r="O1856" i="3" s="1"/>
  <c r="O1855" i="3"/>
  <c r="N1855" i="3"/>
  <c r="N1854" i="3"/>
  <c r="O1854" i="3" s="1"/>
  <c r="O1853" i="3"/>
  <c r="N1853" i="3"/>
  <c r="N1852" i="3"/>
  <c r="O1852" i="3" s="1"/>
  <c r="N1851" i="3"/>
  <c r="O1851" i="3" s="1"/>
  <c r="N1850" i="3"/>
  <c r="O1850" i="3" s="1"/>
  <c r="O1849" i="3"/>
  <c r="N1849" i="3"/>
  <c r="N1848" i="3"/>
  <c r="O1848" i="3" s="1"/>
  <c r="O1847" i="3"/>
  <c r="N1847" i="3"/>
  <c r="N1846" i="3"/>
  <c r="O1846" i="3" s="1"/>
  <c r="N1845" i="3"/>
  <c r="O1845" i="3" s="1"/>
  <c r="N1844" i="3"/>
  <c r="O1844" i="3" s="1"/>
  <c r="N1843" i="3"/>
  <c r="O1843" i="3" s="1"/>
  <c r="N1842" i="3"/>
  <c r="O1842" i="3" s="1"/>
  <c r="O1841" i="3"/>
  <c r="N1841" i="3"/>
  <c r="N1840" i="3"/>
  <c r="O1840" i="3" s="1"/>
  <c r="N1839" i="3"/>
  <c r="O1839" i="3" s="1"/>
  <c r="N1838" i="3"/>
  <c r="O1838" i="3" s="1"/>
  <c r="N1837" i="3"/>
  <c r="O1837" i="3" s="1"/>
  <c r="N1836" i="3"/>
  <c r="O1836" i="3" s="1"/>
  <c r="N1835" i="3"/>
  <c r="O1835" i="3" s="1"/>
  <c r="N1834" i="3"/>
  <c r="O1834" i="3" s="1"/>
  <c r="O1833" i="3"/>
  <c r="N1833" i="3"/>
  <c r="N1832" i="3"/>
  <c r="O1832" i="3" s="1"/>
  <c r="N1831" i="3"/>
  <c r="O1831" i="3" s="1"/>
  <c r="N1830" i="3"/>
  <c r="O1830" i="3" s="1"/>
  <c r="O1829" i="3"/>
  <c r="N1829" i="3"/>
  <c r="N1828" i="3"/>
  <c r="O1828" i="3" s="1"/>
  <c r="N1827" i="3"/>
  <c r="O1827" i="3" s="1"/>
  <c r="N1826" i="3"/>
  <c r="O1826" i="3" s="1"/>
  <c r="O1825" i="3"/>
  <c r="N1825" i="3"/>
  <c r="N1824" i="3"/>
  <c r="O1824" i="3" s="1"/>
  <c r="O1823" i="3"/>
  <c r="N1823" i="3"/>
  <c r="N1822" i="3"/>
  <c r="O1822" i="3" s="1"/>
  <c r="O1821" i="3"/>
  <c r="N1821" i="3"/>
  <c r="N1820" i="3"/>
  <c r="O1820" i="3" s="1"/>
  <c r="N1819" i="3"/>
  <c r="O1819" i="3" s="1"/>
  <c r="N1818" i="3"/>
  <c r="O1818" i="3" s="1"/>
  <c r="O1817" i="3"/>
  <c r="N1817" i="3"/>
  <c r="N1816" i="3"/>
  <c r="O1816" i="3" s="1"/>
  <c r="O1815" i="3"/>
  <c r="M1814" i="3"/>
  <c r="N1813" i="3"/>
  <c r="O1813" i="3" s="1"/>
  <c r="F1812" i="3"/>
  <c r="N1812" i="3" s="1"/>
  <c r="O1812" i="3" s="1"/>
  <c r="L1811" i="3"/>
  <c r="F1811" i="3"/>
  <c r="N1811" i="3" s="1"/>
  <c r="O1811" i="3" s="1"/>
  <c r="O1810" i="3"/>
  <c r="F1810" i="3"/>
  <c r="N1810" i="3" s="1"/>
  <c r="N1809" i="3"/>
  <c r="O1809" i="3" s="1"/>
  <c r="F1809" i="3"/>
  <c r="L1808" i="3"/>
  <c r="N1808" i="3" s="1"/>
  <c r="O1808" i="3" s="1"/>
  <c r="F1808" i="3"/>
  <c r="N1807" i="3"/>
  <c r="O1807" i="3" s="1"/>
  <c r="L1807" i="3"/>
  <c r="F1807" i="3"/>
  <c r="F1806" i="3"/>
  <c r="N1806" i="3" s="1"/>
  <c r="O1806" i="3" s="1"/>
  <c r="L1805" i="3"/>
  <c r="F1805" i="3"/>
  <c r="N1805" i="3" s="1"/>
  <c r="O1805" i="3" s="1"/>
  <c r="F1804" i="3"/>
  <c r="N1804" i="3" s="1"/>
  <c r="O1804" i="3" s="1"/>
  <c r="O1803" i="3"/>
  <c r="L1803" i="3"/>
  <c r="F1803" i="3"/>
  <c r="N1803" i="3" s="1"/>
  <c r="F1802" i="3"/>
  <c r="N1802" i="3" s="1"/>
  <c r="O1802" i="3" s="1"/>
  <c r="N1801" i="3"/>
  <c r="O1801" i="3" s="1"/>
  <c r="F1801" i="3"/>
  <c r="N1800" i="3"/>
  <c r="O1800" i="3" s="1"/>
  <c r="F1800" i="3"/>
  <c r="L1799" i="3"/>
  <c r="F1799" i="3"/>
  <c r="F1798" i="3"/>
  <c r="N1798" i="3" s="1"/>
  <c r="O1798" i="3" s="1"/>
  <c r="F1797" i="3"/>
  <c r="N1797" i="3" s="1"/>
  <c r="O1797" i="3" s="1"/>
  <c r="O1796" i="3"/>
  <c r="N1796" i="3"/>
  <c r="F1796" i="3"/>
  <c r="F1795" i="3"/>
  <c r="N1795" i="3" s="1"/>
  <c r="O1795" i="3" s="1"/>
  <c r="N1794" i="3"/>
  <c r="O1794" i="3" s="1"/>
  <c r="N1793" i="3"/>
  <c r="O1793" i="3" s="1"/>
  <c r="L1793" i="3"/>
  <c r="F1793" i="3"/>
  <c r="N1792" i="3"/>
  <c r="O1792" i="3" s="1"/>
  <c r="L1792" i="3"/>
  <c r="F1792" i="3"/>
  <c r="N1791" i="3"/>
  <c r="O1791" i="3" s="1"/>
  <c r="F1791" i="3"/>
  <c r="N1790" i="3"/>
  <c r="O1790" i="3" s="1"/>
  <c r="F1789" i="3"/>
  <c r="N1789" i="3" s="1"/>
  <c r="O1789" i="3" s="1"/>
  <c r="O1788" i="3"/>
  <c r="N1788" i="3"/>
  <c r="L1788" i="3"/>
  <c r="F1788" i="3"/>
  <c r="O1787" i="3"/>
  <c r="N1787" i="3"/>
  <c r="L1787" i="3"/>
  <c r="F1787" i="3"/>
  <c r="O1786" i="3"/>
  <c r="N1786" i="3"/>
  <c r="F1786" i="3"/>
  <c r="N1785" i="3"/>
  <c r="O1785" i="3" s="1"/>
  <c r="L1785" i="3"/>
  <c r="F1785" i="3"/>
  <c r="N1784" i="3"/>
  <c r="O1784" i="3" s="1"/>
  <c r="L1784" i="3"/>
  <c r="F1784" i="3"/>
  <c r="N1783" i="3"/>
  <c r="O1783" i="3" s="1"/>
  <c r="F1783" i="3"/>
  <c r="F1782" i="3"/>
  <c r="N1782" i="3" s="1"/>
  <c r="O1782" i="3" s="1"/>
  <c r="L1781" i="3"/>
  <c r="F1781" i="3"/>
  <c r="F1780" i="3"/>
  <c r="N1780" i="3" s="1"/>
  <c r="O1780" i="3" s="1"/>
  <c r="O1779" i="3"/>
  <c r="N1779" i="3"/>
  <c r="F1779" i="3"/>
  <c r="N1778" i="3"/>
  <c r="O1778" i="3" s="1"/>
  <c r="F1778" i="3"/>
  <c r="F1777" i="3"/>
  <c r="N1777" i="3" s="1"/>
  <c r="O1777" i="3" s="1"/>
  <c r="O1776" i="3"/>
  <c r="F1776" i="3"/>
  <c r="N1776" i="3" s="1"/>
  <c r="N1775" i="3"/>
  <c r="O1775" i="3" s="1"/>
  <c r="L1775" i="3"/>
  <c r="F1775" i="3"/>
  <c r="N1774" i="3"/>
  <c r="O1774" i="3" s="1"/>
  <c r="F1774" i="3"/>
  <c r="N1773" i="3"/>
  <c r="O1773" i="3" s="1"/>
  <c r="L1773" i="3"/>
  <c r="F1773" i="3"/>
  <c r="N1772" i="3"/>
  <c r="O1772" i="3" s="1"/>
  <c r="L1772" i="3"/>
  <c r="L1771" i="3"/>
  <c r="F1771" i="3"/>
  <c r="N1771" i="3" s="1"/>
  <c r="O1771" i="3" s="1"/>
  <c r="N1770" i="3"/>
  <c r="O1770" i="3" s="1"/>
  <c r="L1770" i="3"/>
  <c r="F1770" i="3"/>
  <c r="N1769" i="3"/>
  <c r="O1769" i="3" s="1"/>
  <c r="L1769" i="3"/>
  <c r="F1769" i="3"/>
  <c r="F1768" i="3"/>
  <c r="N1768" i="3" s="1"/>
  <c r="O1768" i="3" s="1"/>
  <c r="O1767" i="3"/>
  <c r="F1767" i="3"/>
  <c r="N1767" i="3" s="1"/>
  <c r="N1766" i="3"/>
  <c r="O1766" i="3" s="1"/>
  <c r="F1766" i="3"/>
  <c r="O1765" i="3"/>
  <c r="F1765" i="3"/>
  <c r="N1765" i="3" s="1"/>
  <c r="L1764" i="3"/>
  <c r="N1764" i="3" s="1"/>
  <c r="O1764" i="3" s="1"/>
  <c r="F1764" i="3"/>
  <c r="L1763" i="3"/>
  <c r="F1763" i="3"/>
  <c r="N1763" i="3" s="1"/>
  <c r="O1763" i="3" s="1"/>
  <c r="F1762" i="3"/>
  <c r="N1762" i="3" s="1"/>
  <c r="O1762" i="3" s="1"/>
  <c r="O1761" i="3"/>
  <c r="F1761" i="3"/>
  <c r="N1761" i="3" s="1"/>
  <c r="N1760" i="3"/>
  <c r="O1760" i="3" s="1"/>
  <c r="F1760" i="3"/>
  <c r="O1759" i="3"/>
  <c r="L1759" i="3"/>
  <c r="N1759" i="3" s="1"/>
  <c r="F1759" i="3"/>
  <c r="O1758" i="3"/>
  <c r="L1758" i="3"/>
  <c r="N1758" i="3" s="1"/>
  <c r="F1758" i="3"/>
  <c r="O1757" i="3"/>
  <c r="F1757" i="3"/>
  <c r="N1757" i="3" s="1"/>
  <c r="N1756" i="3"/>
  <c r="O1756" i="3" s="1"/>
  <c r="F1756" i="3"/>
  <c r="F1755" i="3"/>
  <c r="N1755" i="3" s="1"/>
  <c r="O1755" i="3" s="1"/>
  <c r="O1754" i="3"/>
  <c r="N1754" i="3"/>
  <c r="L1754" i="3"/>
  <c r="O1753" i="3"/>
  <c r="L1751" i="3"/>
  <c r="F1751" i="3"/>
  <c r="N1751" i="3" s="1"/>
  <c r="O1751" i="3" s="1"/>
  <c r="N1750" i="3"/>
  <c r="O1750" i="3" s="1"/>
  <c r="L1750" i="3"/>
  <c r="F1750" i="3"/>
  <c r="N1749" i="3"/>
  <c r="O1749" i="3" s="1"/>
  <c r="L1749" i="3"/>
  <c r="F1749" i="3"/>
  <c r="L1748" i="3"/>
  <c r="F1748" i="3"/>
  <c r="N1748" i="3" s="1"/>
  <c r="O1748" i="3" s="1"/>
  <c r="L1747" i="3"/>
  <c r="F1747" i="3"/>
  <c r="N1746" i="3"/>
  <c r="O1746" i="3" s="1"/>
  <c r="L1746" i="3"/>
  <c r="F1746" i="3"/>
  <c r="L1745" i="3"/>
  <c r="N1745" i="3" s="1"/>
  <c r="O1745" i="3" s="1"/>
  <c r="F1745" i="3"/>
  <c r="L1744" i="3"/>
  <c r="F1744" i="3"/>
  <c r="N1744" i="3" s="1"/>
  <c r="O1744" i="3" s="1"/>
  <c r="L1743" i="3"/>
  <c r="F1743" i="3"/>
  <c r="L1742" i="3"/>
  <c r="F1742" i="3"/>
  <c r="N1742" i="3" s="1"/>
  <c r="O1742" i="3" s="1"/>
  <c r="O1741" i="3"/>
  <c r="N1741" i="3"/>
  <c r="L1741" i="3"/>
  <c r="O1740" i="3"/>
  <c r="N1740" i="3"/>
  <c r="L1740" i="3"/>
  <c r="F1740" i="3"/>
  <c r="O1739" i="3"/>
  <c r="N1739" i="3"/>
  <c r="L1739" i="3"/>
  <c r="F1739" i="3"/>
  <c r="M1738" i="3"/>
  <c r="L1738" i="3"/>
  <c r="F1738" i="3"/>
  <c r="N1738" i="3" s="1"/>
  <c r="O1738" i="3" s="1"/>
  <c r="L1737" i="3"/>
  <c r="F1737" i="3"/>
  <c r="N1737" i="3" s="1"/>
  <c r="O1737" i="3" s="1"/>
  <c r="O1736" i="3"/>
  <c r="N1736" i="3"/>
  <c r="L1736" i="3"/>
  <c r="O1735" i="3"/>
  <c r="N1735" i="3"/>
  <c r="L1735" i="3"/>
  <c r="F1735" i="3"/>
  <c r="O1734" i="3"/>
  <c r="N1734" i="3"/>
  <c r="L1734" i="3"/>
  <c r="F1734" i="3"/>
  <c r="O1733" i="3"/>
  <c r="N1733" i="3"/>
  <c r="L1733" i="3"/>
  <c r="F1733" i="3"/>
  <c r="O1732" i="3"/>
  <c r="N1732" i="3"/>
  <c r="L1732" i="3"/>
  <c r="F1732" i="3"/>
  <c r="O1731" i="3"/>
  <c r="N1731" i="3"/>
  <c r="L1731" i="3"/>
  <c r="F1731" i="3"/>
  <c r="O1730" i="3"/>
  <c r="N1730" i="3"/>
  <c r="L1730" i="3"/>
  <c r="F1730" i="3"/>
  <c r="O1729" i="3"/>
  <c r="N1729" i="3"/>
  <c r="L1729" i="3"/>
  <c r="F1729" i="3"/>
  <c r="O1728" i="3"/>
  <c r="N1728" i="3"/>
  <c r="L1728" i="3"/>
  <c r="F1728" i="3"/>
  <c r="O1727" i="3"/>
  <c r="N1727" i="3"/>
  <c r="L1727" i="3"/>
  <c r="F1727" i="3"/>
  <c r="O1726" i="3"/>
  <c r="N1726" i="3"/>
  <c r="L1726" i="3"/>
  <c r="F1726" i="3"/>
  <c r="O1725" i="3"/>
  <c r="N1725" i="3"/>
  <c r="L1725" i="3"/>
  <c r="F1725" i="3"/>
  <c r="O1724" i="3"/>
  <c r="N1724" i="3"/>
  <c r="L1724" i="3"/>
  <c r="F1724" i="3"/>
  <c r="O1723" i="3"/>
  <c r="N1723" i="3"/>
  <c r="L1723" i="3"/>
  <c r="F1723" i="3"/>
  <c r="O1722" i="3"/>
  <c r="N1722" i="3"/>
  <c r="L1722" i="3"/>
  <c r="F1722" i="3"/>
  <c r="O1721" i="3"/>
  <c r="N1721" i="3"/>
  <c r="L1721" i="3"/>
  <c r="F1721" i="3"/>
  <c r="O1720" i="3"/>
  <c r="N1720" i="3"/>
  <c r="L1720" i="3"/>
  <c r="F1720" i="3"/>
  <c r="O1719" i="3"/>
  <c r="N1719" i="3"/>
  <c r="L1719" i="3"/>
  <c r="F1719" i="3"/>
  <c r="O1718" i="3"/>
  <c r="N1718" i="3"/>
  <c r="L1718" i="3"/>
  <c r="F1718" i="3"/>
  <c r="O1717" i="3"/>
  <c r="N1717" i="3"/>
  <c r="L1717" i="3"/>
  <c r="F1717" i="3"/>
  <c r="O1716" i="3"/>
  <c r="N1716" i="3"/>
  <c r="L1716" i="3"/>
  <c r="F1716" i="3"/>
  <c r="O1715" i="3"/>
  <c r="N1715" i="3"/>
  <c r="L1715" i="3"/>
  <c r="F1715" i="3"/>
  <c r="O1714" i="3"/>
  <c r="N1714" i="3"/>
  <c r="L1714" i="3"/>
  <c r="F1714" i="3"/>
  <c r="O1713" i="3"/>
  <c r="N1713" i="3"/>
  <c r="L1713" i="3"/>
  <c r="F1713" i="3"/>
  <c r="O1712" i="3"/>
  <c r="N1712" i="3"/>
  <c r="L1712" i="3"/>
  <c r="F1712" i="3"/>
  <c r="O1711" i="3"/>
  <c r="N1711" i="3"/>
  <c r="L1711" i="3"/>
  <c r="F1711" i="3"/>
  <c r="O1710" i="3"/>
  <c r="N1710" i="3"/>
  <c r="L1710" i="3"/>
  <c r="F1710" i="3"/>
  <c r="O1709" i="3"/>
  <c r="N1709" i="3"/>
  <c r="L1709" i="3"/>
  <c r="F1709" i="3"/>
  <c r="O1708" i="3"/>
  <c r="N1708" i="3"/>
  <c r="L1708" i="3"/>
  <c r="F1708" i="3"/>
  <c r="O1707" i="3"/>
  <c r="N1707" i="3"/>
  <c r="L1707" i="3"/>
  <c r="F1707" i="3"/>
  <c r="O1706" i="3"/>
  <c r="N1706" i="3"/>
  <c r="L1706" i="3"/>
  <c r="F1706" i="3"/>
  <c r="O1705" i="3"/>
  <c r="N1705" i="3"/>
  <c r="L1705" i="3"/>
  <c r="F1705" i="3"/>
  <c r="O1704" i="3"/>
  <c r="N1704" i="3"/>
  <c r="L1704" i="3"/>
  <c r="F1704" i="3"/>
  <c r="O1703" i="3"/>
  <c r="N1703" i="3"/>
  <c r="L1703" i="3"/>
  <c r="F1703" i="3"/>
  <c r="O1702" i="3"/>
  <c r="N1702" i="3"/>
  <c r="L1702" i="3"/>
  <c r="F1702" i="3"/>
  <c r="O1701" i="3"/>
  <c r="N1701" i="3"/>
  <c r="L1701" i="3"/>
  <c r="F1701" i="3"/>
  <c r="O1700" i="3"/>
  <c r="N1700" i="3"/>
  <c r="L1700" i="3"/>
  <c r="F1700" i="3"/>
  <c r="O1699" i="3"/>
  <c r="N1699" i="3"/>
  <c r="L1699" i="3"/>
  <c r="F1699" i="3"/>
  <c r="O1698" i="3"/>
  <c r="N1698" i="3"/>
  <c r="L1698" i="3"/>
  <c r="F1698" i="3"/>
  <c r="O1697" i="3"/>
  <c r="N1697" i="3"/>
  <c r="L1697" i="3"/>
  <c r="F1697" i="3"/>
  <c r="O1696" i="3"/>
  <c r="N1696" i="3"/>
  <c r="L1696" i="3"/>
  <c r="F1696" i="3"/>
  <c r="O1695" i="3"/>
  <c r="N1695" i="3"/>
  <c r="L1695" i="3"/>
  <c r="F1695" i="3"/>
  <c r="O1694" i="3"/>
  <c r="N1694" i="3"/>
  <c r="L1694" i="3"/>
  <c r="F1694" i="3"/>
  <c r="O1693" i="3"/>
  <c r="N1693" i="3"/>
  <c r="L1693" i="3"/>
  <c r="F1693" i="3"/>
  <c r="O1692" i="3"/>
  <c r="N1692" i="3"/>
  <c r="L1692" i="3"/>
  <c r="F1692" i="3"/>
  <c r="O1691" i="3"/>
  <c r="N1691" i="3"/>
  <c r="L1691" i="3"/>
  <c r="F1691" i="3"/>
  <c r="O1690" i="3"/>
  <c r="N1690" i="3"/>
  <c r="L1690" i="3"/>
  <c r="F1690" i="3"/>
  <c r="O1689" i="3"/>
  <c r="N1689" i="3"/>
  <c r="L1689" i="3"/>
  <c r="F1689" i="3"/>
  <c r="O1688" i="3"/>
  <c r="N1688" i="3"/>
  <c r="L1688" i="3"/>
  <c r="F1688" i="3"/>
  <c r="O1687" i="3"/>
  <c r="N1687" i="3"/>
  <c r="L1687" i="3"/>
  <c r="F1687" i="3"/>
  <c r="O1686" i="3"/>
  <c r="N1686" i="3"/>
  <c r="L1686" i="3"/>
  <c r="F1686" i="3"/>
  <c r="O1685" i="3"/>
  <c r="N1685" i="3"/>
  <c r="L1685" i="3"/>
  <c r="F1685" i="3"/>
  <c r="O1684" i="3"/>
  <c r="N1684" i="3"/>
  <c r="L1684" i="3"/>
  <c r="F1684" i="3"/>
  <c r="O1683" i="3"/>
  <c r="N1683" i="3"/>
  <c r="L1683" i="3"/>
  <c r="F1683" i="3"/>
  <c r="O1682" i="3"/>
  <c r="N1682" i="3"/>
  <c r="L1682" i="3"/>
  <c r="F1682" i="3"/>
  <c r="O1681" i="3"/>
  <c r="N1681" i="3"/>
  <c r="L1681" i="3"/>
  <c r="F1681" i="3"/>
  <c r="O1680" i="3"/>
  <c r="N1680" i="3"/>
  <c r="L1680" i="3"/>
  <c r="F1680" i="3"/>
  <c r="O1679" i="3"/>
  <c r="N1679" i="3"/>
  <c r="L1679" i="3"/>
  <c r="F1679" i="3"/>
  <c r="O1678" i="3"/>
  <c r="N1678" i="3"/>
  <c r="L1678" i="3"/>
  <c r="F1678" i="3"/>
  <c r="O1677" i="3"/>
  <c r="N1677" i="3"/>
  <c r="L1677" i="3"/>
  <c r="F1677" i="3"/>
  <c r="M1676" i="3"/>
  <c r="L1676" i="3"/>
  <c r="F1676" i="3"/>
  <c r="N1676" i="3" s="1"/>
  <c r="O1676" i="3" s="1"/>
  <c r="M1675" i="3"/>
  <c r="L1675" i="3"/>
  <c r="F1675" i="3"/>
  <c r="N1675" i="3" s="1"/>
  <c r="O1675" i="3" s="1"/>
  <c r="M1674" i="3"/>
  <c r="L1674" i="3"/>
  <c r="F1674" i="3"/>
  <c r="M1673" i="3"/>
  <c r="L1673" i="3"/>
  <c r="N1673" i="3" s="1"/>
  <c r="O1673" i="3" s="1"/>
  <c r="F1673" i="3"/>
  <c r="L1672" i="3"/>
  <c r="N1672" i="3" s="1"/>
  <c r="O1672" i="3" s="1"/>
  <c r="F1672" i="3"/>
  <c r="O1671" i="3"/>
  <c r="M1670" i="3"/>
  <c r="N1669" i="3"/>
  <c r="O1669" i="3" s="1"/>
  <c r="N1668" i="3"/>
  <c r="O1668" i="3" s="1"/>
  <c r="N1667" i="3"/>
  <c r="O1667" i="3" s="1"/>
  <c r="O1666" i="3"/>
  <c r="N1666" i="3"/>
  <c r="N1665" i="3"/>
  <c r="O1665" i="3" s="1"/>
  <c r="O1664" i="3"/>
  <c r="N1664" i="3"/>
  <c r="N1663" i="3"/>
  <c r="O1663" i="3" s="1"/>
  <c r="O1662" i="3"/>
  <c r="N1662" i="3"/>
  <c r="N1661" i="3"/>
  <c r="O1661" i="3" s="1"/>
  <c r="N1660" i="3"/>
  <c r="O1660" i="3" s="1"/>
  <c r="N1659" i="3"/>
  <c r="O1659" i="3" s="1"/>
  <c r="O1658" i="3"/>
  <c r="N1658" i="3"/>
  <c r="N1657" i="3"/>
  <c r="O1657" i="3" s="1"/>
  <c r="O1656" i="3"/>
  <c r="N1656" i="3"/>
  <c r="N1655" i="3"/>
  <c r="O1655" i="3" s="1"/>
  <c r="O1654" i="3"/>
  <c r="N1654" i="3"/>
  <c r="N1653" i="3"/>
  <c r="O1653" i="3" s="1"/>
  <c r="N1652" i="3"/>
  <c r="O1652" i="3" s="1"/>
  <c r="N1651" i="3"/>
  <c r="O1651" i="3" s="1"/>
  <c r="O1650" i="3"/>
  <c r="N1650" i="3"/>
  <c r="N1649" i="3"/>
  <c r="O1649" i="3" s="1"/>
  <c r="O1648" i="3"/>
  <c r="N1648" i="3"/>
  <c r="N1647" i="3"/>
  <c r="O1647" i="3" s="1"/>
  <c r="N1646" i="3"/>
  <c r="O1646" i="3" s="1"/>
  <c r="N1645" i="3"/>
  <c r="O1645" i="3" s="1"/>
  <c r="N1644" i="3"/>
  <c r="O1644" i="3" s="1"/>
  <c r="N1643" i="3"/>
  <c r="O1643" i="3" s="1"/>
  <c r="O1642" i="3"/>
  <c r="N1642" i="3"/>
  <c r="N1641" i="3"/>
  <c r="O1641" i="3" s="1"/>
  <c r="N1640" i="3"/>
  <c r="O1640" i="3" s="1"/>
  <c r="N1639" i="3"/>
  <c r="O1639" i="3" s="1"/>
  <c r="N1638" i="3"/>
  <c r="O1638" i="3" s="1"/>
  <c r="N1637" i="3"/>
  <c r="O1637" i="3" s="1"/>
  <c r="N1636" i="3"/>
  <c r="O1636" i="3" s="1"/>
  <c r="N1635" i="3"/>
  <c r="O1635" i="3" s="1"/>
  <c r="O1634" i="3"/>
  <c r="N1634" i="3"/>
  <c r="N1633" i="3"/>
  <c r="O1633" i="3" s="1"/>
  <c r="N1632" i="3"/>
  <c r="O1632" i="3" s="1"/>
  <c r="N1631" i="3"/>
  <c r="O1631" i="3" s="1"/>
  <c r="O1630" i="3"/>
  <c r="N1630" i="3"/>
  <c r="N1629" i="3"/>
  <c r="O1629" i="3" s="1"/>
  <c r="N1628" i="3"/>
  <c r="O1628" i="3" s="1"/>
  <c r="N1627" i="3"/>
  <c r="O1627" i="3" s="1"/>
  <c r="O1626" i="3"/>
  <c r="N1626" i="3"/>
  <c r="N1625" i="3"/>
  <c r="O1625" i="3" s="1"/>
  <c r="O1624" i="3"/>
  <c r="N1624" i="3"/>
  <c r="N1623" i="3"/>
  <c r="O1623" i="3" s="1"/>
  <c r="O1622" i="3"/>
  <c r="N1622" i="3"/>
  <c r="N1621" i="3"/>
  <c r="O1621" i="3" s="1"/>
  <c r="N1620" i="3"/>
  <c r="O1620" i="3" s="1"/>
  <c r="N1619" i="3"/>
  <c r="O1619" i="3" s="1"/>
  <c r="O1618" i="3"/>
  <c r="N1618" i="3"/>
  <c r="N1617" i="3"/>
  <c r="O1617" i="3" s="1"/>
  <c r="O1616" i="3"/>
  <c r="N1616" i="3"/>
  <c r="N1615" i="3"/>
  <c r="O1615" i="3" s="1"/>
  <c r="O1614" i="3"/>
  <c r="N1614" i="3"/>
  <c r="N1613" i="3"/>
  <c r="O1613" i="3" s="1"/>
  <c r="N1612" i="3"/>
  <c r="O1612" i="3" s="1"/>
  <c r="N1611" i="3"/>
  <c r="O1611" i="3" s="1"/>
  <c r="O1610" i="3"/>
  <c r="N1610" i="3"/>
  <c r="N1609" i="3"/>
  <c r="O1609" i="3" s="1"/>
  <c r="O1608" i="3"/>
  <c r="N1608" i="3"/>
  <c r="N1607" i="3"/>
  <c r="O1607" i="3" s="1"/>
  <c r="N1606" i="3"/>
  <c r="O1606" i="3" s="1"/>
  <c r="N1605" i="3"/>
  <c r="O1605" i="3" s="1"/>
  <c r="N1604" i="3"/>
  <c r="O1604" i="3" s="1"/>
  <c r="N1603" i="3"/>
  <c r="O1603" i="3" s="1"/>
  <c r="O1602" i="3"/>
  <c r="N1602" i="3"/>
  <c r="N1601" i="3"/>
  <c r="O1601" i="3" s="1"/>
  <c r="N1600" i="3"/>
  <c r="O1600" i="3" s="1"/>
  <c r="N1599" i="3"/>
  <c r="O1599" i="3" s="1"/>
  <c r="O1598" i="3"/>
  <c r="N1598" i="3"/>
  <c r="N1597" i="3"/>
  <c r="O1597" i="3" s="1"/>
  <c r="N1596" i="3"/>
  <c r="O1596" i="3" s="1"/>
  <c r="N1595" i="3"/>
  <c r="O1595" i="3" s="1"/>
  <c r="O1594" i="3"/>
  <c r="N1594" i="3"/>
  <c r="N1593" i="3"/>
  <c r="O1593" i="3" s="1"/>
  <c r="O1592" i="3"/>
  <c r="N1592" i="3"/>
  <c r="N1591" i="3"/>
  <c r="O1591" i="3" s="1"/>
  <c r="O1590" i="3"/>
  <c r="N1590" i="3"/>
  <c r="N1589" i="3"/>
  <c r="O1589" i="3" s="1"/>
  <c r="N1588" i="3"/>
  <c r="O1588" i="3" s="1"/>
  <c r="N1587" i="3"/>
  <c r="O1587" i="3" s="1"/>
  <c r="O1586" i="3"/>
  <c r="N1586" i="3"/>
  <c r="N1585" i="3"/>
  <c r="O1585" i="3" s="1"/>
  <c r="O1584" i="3"/>
  <c r="N1584" i="3"/>
  <c r="N1583" i="3"/>
  <c r="O1583" i="3" s="1"/>
  <c r="O1582" i="3"/>
  <c r="N1582" i="3"/>
  <c r="N1581" i="3"/>
  <c r="O1581" i="3" s="1"/>
  <c r="O1580" i="3"/>
  <c r="N1580" i="3"/>
  <c r="N1579" i="3"/>
  <c r="O1579" i="3" s="1"/>
  <c r="O1578" i="3"/>
  <c r="N1578" i="3"/>
  <c r="N1577" i="3"/>
  <c r="O1577" i="3" s="1"/>
  <c r="O1576" i="3"/>
  <c r="N1576" i="3"/>
  <c r="N1575" i="3"/>
  <c r="O1575" i="3" s="1"/>
  <c r="O1574" i="3"/>
  <c r="N1574" i="3"/>
  <c r="N1573" i="3"/>
  <c r="O1573" i="3" s="1"/>
  <c r="O1572" i="3"/>
  <c r="N1572" i="3"/>
  <c r="N1571" i="3"/>
  <c r="O1571" i="3" s="1"/>
  <c r="O1570" i="3"/>
  <c r="N1570" i="3"/>
  <c r="N1569" i="3"/>
  <c r="O1569" i="3" s="1"/>
  <c r="O1568" i="3"/>
  <c r="N1568" i="3"/>
  <c r="N1567" i="3"/>
  <c r="O1567" i="3" s="1"/>
  <c r="O1566" i="3"/>
  <c r="N1566" i="3"/>
  <c r="N1565" i="3"/>
  <c r="O1565" i="3" s="1"/>
  <c r="O1564" i="3"/>
  <c r="N1564" i="3"/>
  <c r="N1563" i="3"/>
  <c r="O1563" i="3" s="1"/>
  <c r="O1562" i="3"/>
  <c r="N1562" i="3"/>
  <c r="N1561" i="3"/>
  <c r="O1561" i="3" s="1"/>
  <c r="O1560" i="3"/>
  <c r="N1560" i="3"/>
  <c r="N1559" i="3"/>
  <c r="O1559" i="3" s="1"/>
  <c r="O1558" i="3"/>
  <c r="N1558" i="3"/>
  <c r="N1557" i="3"/>
  <c r="O1557" i="3" s="1"/>
  <c r="O1556" i="3"/>
  <c r="N1556" i="3"/>
  <c r="N1555" i="3"/>
  <c r="O1555" i="3" s="1"/>
  <c r="O1554" i="3"/>
  <c r="N1554" i="3"/>
  <c r="N1553" i="3"/>
  <c r="O1553" i="3" s="1"/>
  <c r="O1552" i="3"/>
  <c r="N1552" i="3"/>
  <c r="N1551" i="3"/>
  <c r="O1551" i="3" s="1"/>
  <c r="O1550" i="3"/>
  <c r="N1550" i="3"/>
  <c r="M1548" i="3"/>
  <c r="L1547" i="3"/>
  <c r="F1547" i="3"/>
  <c r="N1547" i="3" s="1"/>
  <c r="O1547" i="3" s="1"/>
  <c r="L1546" i="3"/>
  <c r="F1546" i="3"/>
  <c r="L1545" i="3"/>
  <c r="F1545" i="3"/>
  <c r="L1544" i="3"/>
  <c r="F1544" i="3"/>
  <c r="L1543" i="3"/>
  <c r="F1543" i="3"/>
  <c r="N1543" i="3" s="1"/>
  <c r="O1543" i="3" s="1"/>
  <c r="L1542" i="3"/>
  <c r="F1542" i="3"/>
  <c r="L1541" i="3"/>
  <c r="F1541" i="3"/>
  <c r="L1540" i="3"/>
  <c r="F1540" i="3"/>
  <c r="N1540" i="3" s="1"/>
  <c r="O1540" i="3" s="1"/>
  <c r="L1539" i="3"/>
  <c r="F1539" i="3"/>
  <c r="N1539" i="3" s="1"/>
  <c r="O1539" i="3" s="1"/>
  <c r="L1538" i="3"/>
  <c r="F1538" i="3"/>
  <c r="L1537" i="3"/>
  <c r="F1537" i="3"/>
  <c r="L1536" i="3"/>
  <c r="F1536" i="3"/>
  <c r="N1536" i="3" s="1"/>
  <c r="O1536" i="3" s="1"/>
  <c r="L1535" i="3"/>
  <c r="F1535" i="3"/>
  <c r="N1535" i="3" s="1"/>
  <c r="O1535" i="3" s="1"/>
  <c r="L1534" i="3"/>
  <c r="F1534" i="3"/>
  <c r="L1533" i="3"/>
  <c r="F1533" i="3"/>
  <c r="L1532" i="3"/>
  <c r="F1532" i="3"/>
  <c r="N1532" i="3" s="1"/>
  <c r="O1532" i="3" s="1"/>
  <c r="L1531" i="3"/>
  <c r="F1531" i="3"/>
  <c r="N1531" i="3" s="1"/>
  <c r="O1531" i="3" s="1"/>
  <c r="L1530" i="3"/>
  <c r="F1530" i="3"/>
  <c r="L1529" i="3"/>
  <c r="F1529" i="3"/>
  <c r="L1528" i="3"/>
  <c r="F1528" i="3"/>
  <c r="L1527" i="3"/>
  <c r="F1527" i="3"/>
  <c r="N1527" i="3" s="1"/>
  <c r="O1527" i="3" s="1"/>
  <c r="L1526" i="3"/>
  <c r="F1526" i="3"/>
  <c r="L1525" i="3"/>
  <c r="F1525" i="3"/>
  <c r="L1524" i="3"/>
  <c r="F1524" i="3"/>
  <c r="N1524" i="3" s="1"/>
  <c r="O1524" i="3" s="1"/>
  <c r="L1523" i="3"/>
  <c r="F1523" i="3"/>
  <c r="N1523" i="3" s="1"/>
  <c r="O1523" i="3" s="1"/>
  <c r="L1522" i="3"/>
  <c r="F1522" i="3"/>
  <c r="L1521" i="3"/>
  <c r="F1521" i="3"/>
  <c r="L1520" i="3"/>
  <c r="F1520" i="3"/>
  <c r="N1520" i="3" s="1"/>
  <c r="O1520" i="3" s="1"/>
  <c r="L1519" i="3"/>
  <c r="F1519" i="3"/>
  <c r="N1519" i="3" s="1"/>
  <c r="O1519" i="3" s="1"/>
  <c r="L1518" i="3"/>
  <c r="F1518" i="3"/>
  <c r="L1517" i="3"/>
  <c r="F1517" i="3"/>
  <c r="L1516" i="3"/>
  <c r="F1516" i="3"/>
  <c r="N1516" i="3" s="1"/>
  <c r="O1516" i="3" s="1"/>
  <c r="L1515" i="3"/>
  <c r="F1515" i="3"/>
  <c r="N1515" i="3" s="1"/>
  <c r="O1515" i="3" s="1"/>
  <c r="L1514" i="3"/>
  <c r="F1514" i="3"/>
  <c r="L1513" i="3"/>
  <c r="F1513" i="3"/>
  <c r="L1512" i="3"/>
  <c r="F1512" i="3"/>
  <c r="L1511" i="3"/>
  <c r="F1511" i="3"/>
  <c r="N1511" i="3" s="1"/>
  <c r="O1511" i="3" s="1"/>
  <c r="L1510" i="3"/>
  <c r="F1510" i="3"/>
  <c r="L1509" i="3"/>
  <c r="F1509" i="3"/>
  <c r="L1508" i="3"/>
  <c r="F1508" i="3"/>
  <c r="N1508" i="3" s="1"/>
  <c r="O1508" i="3" s="1"/>
  <c r="L1507" i="3"/>
  <c r="F1507" i="3"/>
  <c r="N1507" i="3" s="1"/>
  <c r="O1507" i="3" s="1"/>
  <c r="L1506" i="3"/>
  <c r="F1506" i="3"/>
  <c r="L1505" i="3"/>
  <c r="F1505" i="3"/>
  <c r="L1504" i="3"/>
  <c r="F1504" i="3"/>
  <c r="N1504" i="3" s="1"/>
  <c r="O1504" i="3" s="1"/>
  <c r="L1503" i="3"/>
  <c r="F1503" i="3"/>
  <c r="N1503" i="3" s="1"/>
  <c r="O1503" i="3" s="1"/>
  <c r="L1502" i="3"/>
  <c r="F1502" i="3"/>
  <c r="L1501" i="3"/>
  <c r="F1501" i="3"/>
  <c r="L1500" i="3"/>
  <c r="F1500" i="3"/>
  <c r="N1500" i="3" s="1"/>
  <c r="O1500" i="3" s="1"/>
  <c r="L1499" i="3"/>
  <c r="F1499" i="3"/>
  <c r="N1499" i="3" s="1"/>
  <c r="O1499" i="3" s="1"/>
  <c r="L1498" i="3"/>
  <c r="F1498" i="3"/>
  <c r="N1498" i="3" s="1"/>
  <c r="O1498" i="3" s="1"/>
  <c r="O1497" i="3"/>
  <c r="L1497" i="3"/>
  <c r="F1497" i="3"/>
  <c r="N1497" i="3" s="1"/>
  <c r="O1496" i="3"/>
  <c r="L1496" i="3"/>
  <c r="F1496" i="3"/>
  <c r="N1496" i="3" s="1"/>
  <c r="L1495" i="3"/>
  <c r="F1495" i="3"/>
  <c r="N1495" i="3" s="1"/>
  <c r="O1495" i="3" s="1"/>
  <c r="L1494" i="3"/>
  <c r="F1494" i="3"/>
  <c r="N1494" i="3" s="1"/>
  <c r="O1494" i="3" s="1"/>
  <c r="O1493" i="3"/>
  <c r="L1493" i="3"/>
  <c r="F1493" i="3"/>
  <c r="N1493" i="3" s="1"/>
  <c r="O1492" i="3"/>
  <c r="L1492" i="3"/>
  <c r="F1492" i="3"/>
  <c r="N1492" i="3" s="1"/>
  <c r="L1491" i="3"/>
  <c r="F1491" i="3"/>
  <c r="N1491" i="3" s="1"/>
  <c r="O1491" i="3" s="1"/>
  <c r="L1490" i="3"/>
  <c r="F1490" i="3"/>
  <c r="N1490" i="3" s="1"/>
  <c r="O1490" i="3" s="1"/>
  <c r="O1489" i="3"/>
  <c r="L1489" i="3"/>
  <c r="F1489" i="3"/>
  <c r="N1489" i="3" s="1"/>
  <c r="O1488" i="3"/>
  <c r="L1488" i="3"/>
  <c r="F1488" i="3"/>
  <c r="N1488" i="3" s="1"/>
  <c r="L1487" i="3"/>
  <c r="F1487" i="3"/>
  <c r="N1487" i="3" s="1"/>
  <c r="O1487" i="3" s="1"/>
  <c r="L1486" i="3"/>
  <c r="F1486" i="3"/>
  <c r="N1486" i="3" s="1"/>
  <c r="O1486" i="3" s="1"/>
  <c r="O1485" i="3"/>
  <c r="L1485" i="3"/>
  <c r="F1485" i="3"/>
  <c r="N1485" i="3" s="1"/>
  <c r="O1484" i="3"/>
  <c r="L1484" i="3"/>
  <c r="F1484" i="3"/>
  <c r="N1484" i="3" s="1"/>
  <c r="L1483" i="3"/>
  <c r="F1483" i="3"/>
  <c r="N1483" i="3" s="1"/>
  <c r="O1483" i="3" s="1"/>
  <c r="L1482" i="3"/>
  <c r="F1482" i="3"/>
  <c r="N1482" i="3" s="1"/>
  <c r="O1482" i="3" s="1"/>
  <c r="O1481" i="3"/>
  <c r="L1481" i="3"/>
  <c r="F1481" i="3"/>
  <c r="N1481" i="3" s="1"/>
  <c r="O1480" i="3"/>
  <c r="L1480" i="3"/>
  <c r="F1480" i="3"/>
  <c r="N1480" i="3" s="1"/>
  <c r="L1479" i="3"/>
  <c r="F1479" i="3"/>
  <c r="N1479" i="3" s="1"/>
  <c r="O1479" i="3" s="1"/>
  <c r="L1478" i="3"/>
  <c r="F1478" i="3"/>
  <c r="N1478" i="3" s="1"/>
  <c r="O1478" i="3" s="1"/>
  <c r="O1477" i="3"/>
  <c r="L1477" i="3"/>
  <c r="F1477" i="3"/>
  <c r="N1477" i="3" s="1"/>
  <c r="O1476" i="3"/>
  <c r="L1476" i="3"/>
  <c r="F1476" i="3"/>
  <c r="N1476" i="3" s="1"/>
  <c r="L1475" i="3"/>
  <c r="F1475" i="3"/>
  <c r="N1475" i="3" s="1"/>
  <c r="O1475" i="3" s="1"/>
  <c r="L1474" i="3"/>
  <c r="F1474" i="3"/>
  <c r="N1474" i="3" s="1"/>
  <c r="O1474" i="3" s="1"/>
  <c r="O1473" i="3"/>
  <c r="L1473" i="3"/>
  <c r="F1473" i="3"/>
  <c r="N1473" i="3" s="1"/>
  <c r="O1472" i="3"/>
  <c r="L1472" i="3"/>
  <c r="F1472" i="3"/>
  <c r="N1472" i="3" s="1"/>
  <c r="L1471" i="3"/>
  <c r="F1471" i="3"/>
  <c r="N1471" i="3" s="1"/>
  <c r="O1471" i="3" s="1"/>
  <c r="L1470" i="3"/>
  <c r="F1470" i="3"/>
  <c r="N1470" i="3" s="1"/>
  <c r="O1470" i="3" s="1"/>
  <c r="O1469" i="3"/>
  <c r="L1469" i="3"/>
  <c r="F1469" i="3"/>
  <c r="N1469" i="3" s="1"/>
  <c r="O1468" i="3"/>
  <c r="L1468" i="3"/>
  <c r="F1468" i="3"/>
  <c r="N1468" i="3" s="1"/>
  <c r="L1467" i="3"/>
  <c r="F1467" i="3"/>
  <c r="N1467" i="3" s="1"/>
  <c r="O1467" i="3" s="1"/>
  <c r="L1466" i="3"/>
  <c r="F1466" i="3"/>
  <c r="N1466" i="3" s="1"/>
  <c r="O1466" i="3" s="1"/>
  <c r="O1465" i="3"/>
  <c r="L1465" i="3"/>
  <c r="F1465" i="3"/>
  <c r="N1465" i="3" s="1"/>
  <c r="O1464" i="3"/>
  <c r="L1464" i="3"/>
  <c r="F1464" i="3"/>
  <c r="N1464" i="3" s="1"/>
  <c r="L1463" i="3"/>
  <c r="F1463" i="3"/>
  <c r="N1463" i="3" s="1"/>
  <c r="O1463" i="3" s="1"/>
  <c r="L1462" i="3"/>
  <c r="F1462" i="3"/>
  <c r="N1462" i="3" s="1"/>
  <c r="O1462" i="3" s="1"/>
  <c r="O1461" i="3"/>
  <c r="L1461" i="3"/>
  <c r="F1461" i="3"/>
  <c r="N1461" i="3" s="1"/>
  <c r="O1460" i="3"/>
  <c r="L1460" i="3"/>
  <c r="F1460" i="3"/>
  <c r="N1460" i="3" s="1"/>
  <c r="L1459" i="3"/>
  <c r="F1459" i="3"/>
  <c r="N1459" i="3" s="1"/>
  <c r="O1459" i="3" s="1"/>
  <c r="L1458" i="3"/>
  <c r="F1458" i="3"/>
  <c r="N1458" i="3" s="1"/>
  <c r="O1458" i="3" s="1"/>
  <c r="O1457" i="3"/>
  <c r="L1457" i="3"/>
  <c r="F1457" i="3"/>
  <c r="N1457" i="3" s="1"/>
  <c r="O1456" i="3"/>
  <c r="L1456" i="3"/>
  <c r="F1456" i="3"/>
  <c r="N1456" i="3" s="1"/>
  <c r="L1455" i="3"/>
  <c r="F1455" i="3"/>
  <c r="N1455" i="3" s="1"/>
  <c r="O1455" i="3" s="1"/>
  <c r="L1454" i="3"/>
  <c r="F1454" i="3"/>
  <c r="N1454" i="3" s="1"/>
  <c r="O1454" i="3" s="1"/>
  <c r="O1453" i="3"/>
  <c r="L1453" i="3"/>
  <c r="F1453" i="3"/>
  <c r="N1453" i="3" s="1"/>
  <c r="O1452" i="3"/>
  <c r="L1452" i="3"/>
  <c r="F1452" i="3"/>
  <c r="N1452" i="3" s="1"/>
  <c r="L1451" i="3"/>
  <c r="F1451" i="3"/>
  <c r="N1451" i="3" s="1"/>
  <c r="O1451" i="3" s="1"/>
  <c r="L1450" i="3"/>
  <c r="F1450" i="3"/>
  <c r="N1450" i="3" s="1"/>
  <c r="O1450" i="3" s="1"/>
  <c r="O1449" i="3"/>
  <c r="L1449" i="3"/>
  <c r="F1449" i="3"/>
  <c r="N1449" i="3" s="1"/>
  <c r="O1448" i="3"/>
  <c r="L1448" i="3"/>
  <c r="F1448" i="3"/>
  <c r="N1448" i="3" s="1"/>
  <c r="L1447" i="3"/>
  <c r="F1447" i="3"/>
  <c r="N1447" i="3" s="1"/>
  <c r="O1447" i="3" s="1"/>
  <c r="L1446" i="3"/>
  <c r="F1446" i="3"/>
  <c r="N1446" i="3" s="1"/>
  <c r="O1446" i="3" s="1"/>
  <c r="O1445" i="3"/>
  <c r="L1445" i="3"/>
  <c r="F1445" i="3"/>
  <c r="N1445" i="3" s="1"/>
  <c r="O1444" i="3"/>
  <c r="L1444" i="3"/>
  <c r="F1444" i="3"/>
  <c r="N1444" i="3" s="1"/>
  <c r="L1443" i="3"/>
  <c r="F1443" i="3"/>
  <c r="N1443" i="3" s="1"/>
  <c r="O1443" i="3" s="1"/>
  <c r="L1442" i="3"/>
  <c r="F1442" i="3"/>
  <c r="N1442" i="3" s="1"/>
  <c r="O1442" i="3" s="1"/>
  <c r="O1441" i="3"/>
  <c r="L1441" i="3"/>
  <c r="F1441" i="3"/>
  <c r="N1441" i="3" s="1"/>
  <c r="O1440" i="3"/>
  <c r="L1440" i="3"/>
  <c r="F1440" i="3"/>
  <c r="N1440" i="3" s="1"/>
  <c r="L1439" i="3"/>
  <c r="F1439" i="3"/>
  <c r="N1439" i="3" s="1"/>
  <c r="O1439" i="3" s="1"/>
  <c r="L1438" i="3"/>
  <c r="F1438" i="3"/>
  <c r="N1438" i="3" s="1"/>
  <c r="O1438" i="3" s="1"/>
  <c r="O1437" i="3"/>
  <c r="L1437" i="3"/>
  <c r="F1437" i="3"/>
  <c r="N1437" i="3" s="1"/>
  <c r="O1436" i="3"/>
  <c r="L1436" i="3"/>
  <c r="F1436" i="3"/>
  <c r="N1436" i="3" s="1"/>
  <c r="L1435" i="3"/>
  <c r="F1435" i="3"/>
  <c r="N1435" i="3" s="1"/>
  <c r="O1435" i="3" s="1"/>
  <c r="L1434" i="3"/>
  <c r="F1434" i="3"/>
  <c r="N1434" i="3" s="1"/>
  <c r="O1434" i="3" s="1"/>
  <c r="O1433" i="3"/>
  <c r="L1433" i="3"/>
  <c r="F1433" i="3"/>
  <c r="N1433" i="3" s="1"/>
  <c r="O1432" i="3"/>
  <c r="L1432" i="3"/>
  <c r="F1432" i="3"/>
  <c r="N1432" i="3" s="1"/>
  <c r="L1431" i="3"/>
  <c r="F1431" i="3"/>
  <c r="N1431" i="3" s="1"/>
  <c r="O1431" i="3" s="1"/>
  <c r="L1430" i="3"/>
  <c r="F1430" i="3"/>
  <c r="N1430" i="3" s="1"/>
  <c r="O1430" i="3" s="1"/>
  <c r="O1429" i="3"/>
  <c r="L1429" i="3"/>
  <c r="F1429" i="3"/>
  <c r="N1429" i="3" s="1"/>
  <c r="O1428" i="3"/>
  <c r="L1428" i="3"/>
  <c r="F1428" i="3"/>
  <c r="N1428" i="3" s="1"/>
  <c r="L1427" i="3"/>
  <c r="F1427" i="3"/>
  <c r="N1427" i="3" s="1"/>
  <c r="O1427" i="3" s="1"/>
  <c r="L1426" i="3"/>
  <c r="F1426" i="3"/>
  <c r="N1426" i="3" s="1"/>
  <c r="O1426" i="3" s="1"/>
  <c r="M1424" i="3"/>
  <c r="L1423" i="3"/>
  <c r="N1423" i="3" s="1"/>
  <c r="O1423" i="3" s="1"/>
  <c r="F1423" i="3"/>
  <c r="L1422" i="3"/>
  <c r="N1422" i="3" s="1"/>
  <c r="O1422" i="3" s="1"/>
  <c r="F1422" i="3"/>
  <c r="N1421" i="3"/>
  <c r="O1421" i="3" s="1"/>
  <c r="L1421" i="3"/>
  <c r="F1421" i="3"/>
  <c r="L1420" i="3"/>
  <c r="N1420" i="3" s="1"/>
  <c r="O1420" i="3" s="1"/>
  <c r="F1420" i="3"/>
  <c r="F1419" i="3"/>
  <c r="N1419" i="3" s="1"/>
  <c r="O1419" i="3" s="1"/>
  <c r="F1418" i="3"/>
  <c r="N1418" i="3" s="1"/>
  <c r="O1418" i="3" s="1"/>
  <c r="O1417" i="3"/>
  <c r="N1417" i="3"/>
  <c r="F1417" i="3"/>
  <c r="O1416" i="3"/>
  <c r="N1416" i="3"/>
  <c r="F1416" i="3"/>
  <c r="L1415" i="3"/>
  <c r="N1415" i="3" s="1"/>
  <c r="O1415" i="3" s="1"/>
  <c r="F1415" i="3"/>
  <c r="L1414" i="3"/>
  <c r="N1414" i="3" s="1"/>
  <c r="O1414" i="3" s="1"/>
  <c r="F1414" i="3"/>
  <c r="F1413" i="3"/>
  <c r="N1413" i="3" s="1"/>
  <c r="O1413" i="3" s="1"/>
  <c r="F1412" i="3"/>
  <c r="N1412" i="3" s="1"/>
  <c r="O1412" i="3" s="1"/>
  <c r="O1411" i="3"/>
  <c r="N1411" i="3"/>
  <c r="F1411" i="3"/>
  <c r="O1410" i="3"/>
  <c r="N1410" i="3"/>
  <c r="F1410" i="3"/>
  <c r="L1409" i="3"/>
  <c r="N1409" i="3" s="1"/>
  <c r="O1409" i="3" s="1"/>
  <c r="F1409" i="3"/>
  <c r="L1408" i="3"/>
  <c r="N1408" i="3" s="1"/>
  <c r="O1408" i="3" s="1"/>
  <c r="F1408" i="3"/>
  <c r="N1407" i="3"/>
  <c r="O1407" i="3" s="1"/>
  <c r="F1407" i="3"/>
  <c r="F1406" i="3"/>
  <c r="N1406" i="3" s="1"/>
  <c r="O1406" i="3" s="1"/>
  <c r="O1405" i="3"/>
  <c r="N1405" i="3"/>
  <c r="F1405" i="3"/>
  <c r="N1404" i="3"/>
  <c r="O1404" i="3" s="1"/>
  <c r="O1424" i="3" s="1"/>
  <c r="L1404" i="3"/>
  <c r="F1404" i="3"/>
  <c r="O1403" i="3"/>
  <c r="N1401" i="3"/>
  <c r="O1401" i="3" s="1"/>
  <c r="L1401" i="3"/>
  <c r="F1401" i="3"/>
  <c r="N1400" i="3"/>
  <c r="O1400" i="3" s="1"/>
  <c r="L1400" i="3"/>
  <c r="F1400" i="3"/>
  <c r="L1399" i="3"/>
  <c r="N1399" i="3" s="1"/>
  <c r="O1399" i="3" s="1"/>
  <c r="F1399" i="3"/>
  <c r="L1398" i="3"/>
  <c r="N1398" i="3" s="1"/>
  <c r="O1398" i="3" s="1"/>
  <c r="F1398" i="3"/>
  <c r="N1397" i="3"/>
  <c r="O1397" i="3" s="1"/>
  <c r="L1397" i="3"/>
  <c r="F1397" i="3"/>
  <c r="L1396" i="3"/>
  <c r="N1396" i="3" s="1"/>
  <c r="O1396" i="3" s="1"/>
  <c r="F1396" i="3"/>
  <c r="L1395" i="3"/>
  <c r="N1395" i="3" s="1"/>
  <c r="O1395" i="3" s="1"/>
  <c r="F1395" i="3"/>
  <c r="L1394" i="3"/>
  <c r="N1394" i="3" s="1"/>
  <c r="O1394" i="3" s="1"/>
  <c r="F1394" i="3"/>
  <c r="N1393" i="3"/>
  <c r="O1393" i="3" s="1"/>
  <c r="L1393" i="3"/>
  <c r="F1393" i="3"/>
  <c r="N1392" i="3"/>
  <c r="O1392" i="3" s="1"/>
  <c r="L1392" i="3"/>
  <c r="F1392" i="3"/>
  <c r="L1391" i="3"/>
  <c r="N1391" i="3" s="1"/>
  <c r="O1391" i="3" s="1"/>
  <c r="F1391" i="3"/>
  <c r="L1390" i="3"/>
  <c r="N1390" i="3" s="1"/>
  <c r="O1390" i="3" s="1"/>
  <c r="F1390" i="3"/>
  <c r="N1389" i="3"/>
  <c r="O1389" i="3" s="1"/>
  <c r="L1389" i="3"/>
  <c r="F1389" i="3"/>
  <c r="L1388" i="3"/>
  <c r="N1388" i="3" s="1"/>
  <c r="O1388" i="3" s="1"/>
  <c r="F1388" i="3"/>
  <c r="L1387" i="3"/>
  <c r="N1387" i="3" s="1"/>
  <c r="O1387" i="3" s="1"/>
  <c r="F1387" i="3"/>
  <c r="L1386" i="3"/>
  <c r="N1386" i="3" s="1"/>
  <c r="O1386" i="3" s="1"/>
  <c r="F1386" i="3"/>
  <c r="N1385" i="3"/>
  <c r="O1385" i="3" s="1"/>
  <c r="L1385" i="3"/>
  <c r="F1385" i="3"/>
  <c r="N1384" i="3"/>
  <c r="O1384" i="3" s="1"/>
  <c r="L1384" i="3"/>
  <c r="F1384" i="3"/>
  <c r="L1383" i="3"/>
  <c r="N1383" i="3" s="1"/>
  <c r="O1383" i="3" s="1"/>
  <c r="F1383" i="3"/>
  <c r="N1382" i="3"/>
  <c r="M1382" i="3"/>
  <c r="M1381" i="3" s="1"/>
  <c r="L1382" i="3"/>
  <c r="F1382" i="3"/>
  <c r="L1381" i="3"/>
  <c r="F1381" i="3"/>
  <c r="N1381" i="3" s="1"/>
  <c r="O1381" i="3" s="1"/>
  <c r="L1380" i="3"/>
  <c r="F1380" i="3"/>
  <c r="N1380" i="3" s="1"/>
  <c r="O1380" i="3" s="1"/>
  <c r="O1379" i="3"/>
  <c r="L1379" i="3"/>
  <c r="F1379" i="3"/>
  <c r="N1379" i="3" s="1"/>
  <c r="O1378" i="3"/>
  <c r="L1378" i="3"/>
  <c r="F1378" i="3"/>
  <c r="N1378" i="3" s="1"/>
  <c r="L1377" i="3"/>
  <c r="F1377" i="3"/>
  <c r="N1377" i="3" s="1"/>
  <c r="O1377" i="3" s="1"/>
  <c r="L1376" i="3"/>
  <c r="F1376" i="3"/>
  <c r="N1376" i="3" s="1"/>
  <c r="O1376" i="3" s="1"/>
  <c r="O1375" i="3"/>
  <c r="L1375" i="3"/>
  <c r="F1375" i="3"/>
  <c r="N1375" i="3" s="1"/>
  <c r="O1374" i="3"/>
  <c r="L1374" i="3"/>
  <c r="F1374" i="3"/>
  <c r="N1374" i="3" s="1"/>
  <c r="L1373" i="3"/>
  <c r="F1373" i="3"/>
  <c r="N1373" i="3" s="1"/>
  <c r="O1373" i="3" s="1"/>
  <c r="L1372" i="3"/>
  <c r="F1372" i="3"/>
  <c r="N1372" i="3" s="1"/>
  <c r="O1372" i="3" s="1"/>
  <c r="O1371" i="3"/>
  <c r="L1371" i="3"/>
  <c r="F1371" i="3"/>
  <c r="N1371" i="3" s="1"/>
  <c r="O1370" i="3"/>
  <c r="M1370" i="3"/>
  <c r="L1370" i="3"/>
  <c r="F1370" i="3"/>
  <c r="N1370" i="3" s="1"/>
  <c r="L1369" i="3"/>
  <c r="F1369" i="3"/>
  <c r="L1368" i="3"/>
  <c r="F1368" i="3"/>
  <c r="N1368" i="3" s="1"/>
  <c r="O1368" i="3" s="1"/>
  <c r="L1367" i="3"/>
  <c r="F1367" i="3"/>
  <c r="L1366" i="3"/>
  <c r="F1366" i="3"/>
  <c r="N1366" i="3" s="1"/>
  <c r="O1366" i="3" s="1"/>
  <c r="L1365" i="3"/>
  <c r="F1365" i="3"/>
  <c r="L1364" i="3"/>
  <c r="F1364" i="3"/>
  <c r="N1364" i="3" s="1"/>
  <c r="O1364" i="3" s="1"/>
  <c r="L1363" i="3"/>
  <c r="F1363" i="3"/>
  <c r="L1362" i="3"/>
  <c r="F1362" i="3"/>
  <c r="N1362" i="3" s="1"/>
  <c r="O1362" i="3" s="1"/>
  <c r="L1361" i="3"/>
  <c r="F1361" i="3"/>
  <c r="L1360" i="3"/>
  <c r="F1360" i="3"/>
  <c r="N1360" i="3" s="1"/>
  <c r="O1360" i="3" s="1"/>
  <c r="L1359" i="3"/>
  <c r="F1359" i="3"/>
  <c r="L1358" i="3"/>
  <c r="F1358" i="3"/>
  <c r="N1358" i="3" s="1"/>
  <c r="O1358" i="3" s="1"/>
  <c r="L1357" i="3"/>
  <c r="F1357" i="3"/>
  <c r="L1356" i="3"/>
  <c r="F1356" i="3"/>
  <c r="N1356" i="3" s="1"/>
  <c r="O1356" i="3" s="1"/>
  <c r="M1355" i="3"/>
  <c r="L1355" i="3"/>
  <c r="F1355" i="3"/>
  <c r="L1354" i="3"/>
  <c r="N1354" i="3" s="1"/>
  <c r="O1354" i="3" s="1"/>
  <c r="F1354" i="3"/>
  <c r="L1353" i="3"/>
  <c r="N1353" i="3" s="1"/>
  <c r="O1353" i="3" s="1"/>
  <c r="F1353" i="3"/>
  <c r="N1352" i="3"/>
  <c r="O1352" i="3" s="1"/>
  <c r="M1352" i="3"/>
  <c r="L1352" i="3"/>
  <c r="F1352" i="3"/>
  <c r="O1351" i="3"/>
  <c r="N1351" i="3"/>
  <c r="L1351" i="3"/>
  <c r="F1351" i="3"/>
  <c r="O1350" i="3"/>
  <c r="N1350" i="3"/>
  <c r="L1350" i="3"/>
  <c r="F1350" i="3"/>
  <c r="O1349" i="3"/>
  <c r="N1349" i="3"/>
  <c r="L1349" i="3"/>
  <c r="F1349" i="3"/>
  <c r="O1348" i="3"/>
  <c r="M1348" i="3"/>
  <c r="L1348" i="3"/>
  <c r="F1348" i="3"/>
  <c r="N1348" i="3" s="1"/>
  <c r="M1347" i="3"/>
  <c r="L1347" i="3"/>
  <c r="F1347" i="3"/>
  <c r="M1346" i="3"/>
  <c r="L1346" i="3"/>
  <c r="F1346" i="3"/>
  <c r="N1346" i="3" s="1"/>
  <c r="O1346" i="3" s="1"/>
  <c r="N1345" i="3"/>
  <c r="O1345" i="3" s="1"/>
  <c r="L1345" i="3"/>
  <c r="F1345" i="3"/>
  <c r="N1344" i="3"/>
  <c r="O1344" i="3" s="1"/>
  <c r="L1344" i="3"/>
  <c r="F1344" i="3"/>
  <c r="L1343" i="3"/>
  <c r="N1343" i="3" s="1"/>
  <c r="O1343" i="3" s="1"/>
  <c r="F1343" i="3"/>
  <c r="L1342" i="3"/>
  <c r="N1342" i="3" s="1"/>
  <c r="O1342" i="3" s="1"/>
  <c r="F1342" i="3"/>
  <c r="N1341" i="3"/>
  <c r="O1341" i="3" s="1"/>
  <c r="L1341" i="3"/>
  <c r="F1341" i="3"/>
  <c r="L1340" i="3"/>
  <c r="N1340" i="3" s="1"/>
  <c r="O1340" i="3" s="1"/>
  <c r="F1340" i="3"/>
  <c r="L1339" i="3"/>
  <c r="N1339" i="3" s="1"/>
  <c r="O1339" i="3" s="1"/>
  <c r="F1339" i="3"/>
  <c r="L1338" i="3"/>
  <c r="N1338" i="3" s="1"/>
  <c r="O1338" i="3" s="1"/>
  <c r="F1338" i="3"/>
  <c r="N1337" i="3"/>
  <c r="O1337" i="3" s="1"/>
  <c r="L1337" i="3"/>
  <c r="F1337" i="3"/>
  <c r="N1336" i="3"/>
  <c r="O1336" i="3" s="1"/>
  <c r="L1336" i="3"/>
  <c r="F1336" i="3"/>
  <c r="N1335" i="3"/>
  <c r="M1335" i="3"/>
  <c r="L1335" i="3"/>
  <c r="F1335" i="3"/>
  <c r="N1334" i="3"/>
  <c r="O1334" i="3" s="1"/>
  <c r="L1334" i="3"/>
  <c r="F1334" i="3"/>
  <c r="N1333" i="3"/>
  <c r="O1333" i="3" s="1"/>
  <c r="L1333" i="3"/>
  <c r="F1333" i="3"/>
  <c r="N1332" i="3"/>
  <c r="O1332" i="3" s="1"/>
  <c r="L1332" i="3"/>
  <c r="F1332" i="3"/>
  <c r="N1331" i="3"/>
  <c r="O1331" i="3" s="1"/>
  <c r="L1331" i="3"/>
  <c r="F1331" i="3"/>
  <c r="N1330" i="3"/>
  <c r="O1330" i="3" s="1"/>
  <c r="L1330" i="3"/>
  <c r="F1330" i="3"/>
  <c r="N1329" i="3"/>
  <c r="O1329" i="3" s="1"/>
  <c r="L1329" i="3"/>
  <c r="F1329" i="3"/>
  <c r="N1328" i="3"/>
  <c r="O1328" i="3" s="1"/>
  <c r="M1328" i="3"/>
  <c r="M1402" i="3" s="1"/>
  <c r="L1328" i="3"/>
  <c r="F1328" i="3"/>
  <c r="O1327" i="3"/>
  <c r="L1327" i="3"/>
  <c r="F1327" i="3"/>
  <c r="N1327" i="3" s="1"/>
  <c r="O1326" i="3"/>
  <c r="M1325" i="3"/>
  <c r="O1324" i="3"/>
  <c r="N1324" i="3"/>
  <c r="L1324" i="3"/>
  <c r="F1324" i="3"/>
  <c r="O1323" i="3"/>
  <c r="N1323" i="3"/>
  <c r="L1323" i="3"/>
  <c r="F1323" i="3"/>
  <c r="O1322" i="3"/>
  <c r="N1322" i="3"/>
  <c r="L1322" i="3"/>
  <c r="F1322" i="3"/>
  <c r="O1321" i="3"/>
  <c r="N1321" i="3"/>
  <c r="L1321" i="3"/>
  <c r="F1321" i="3"/>
  <c r="O1320" i="3"/>
  <c r="N1320" i="3"/>
  <c r="L1320" i="3"/>
  <c r="F1320" i="3"/>
  <c r="O1319" i="3"/>
  <c r="N1319" i="3"/>
  <c r="L1319" i="3"/>
  <c r="F1319" i="3"/>
  <c r="O1318" i="3"/>
  <c r="N1318" i="3"/>
  <c r="L1318" i="3"/>
  <c r="F1318" i="3"/>
  <c r="O1317" i="3"/>
  <c r="N1317" i="3"/>
  <c r="L1317" i="3"/>
  <c r="F1317" i="3"/>
  <c r="O1316" i="3"/>
  <c r="N1316" i="3"/>
  <c r="L1316" i="3"/>
  <c r="F1316" i="3"/>
  <c r="O1315" i="3"/>
  <c r="N1315" i="3"/>
  <c r="L1315" i="3"/>
  <c r="F1315" i="3"/>
  <c r="O1314" i="3"/>
  <c r="N1314" i="3"/>
  <c r="L1314" i="3"/>
  <c r="F1314" i="3"/>
  <c r="O1313" i="3"/>
  <c r="N1313" i="3"/>
  <c r="L1313" i="3"/>
  <c r="F1313" i="3"/>
  <c r="O1312" i="3"/>
  <c r="N1312" i="3"/>
  <c r="L1312" i="3"/>
  <c r="F1312" i="3"/>
  <c r="O1311" i="3"/>
  <c r="N1311" i="3"/>
  <c r="L1311" i="3"/>
  <c r="F1311" i="3"/>
  <c r="O1310" i="3"/>
  <c r="N1310" i="3"/>
  <c r="L1310" i="3"/>
  <c r="F1310" i="3"/>
  <c r="O1309" i="3"/>
  <c r="N1309" i="3"/>
  <c r="L1309" i="3"/>
  <c r="F1309" i="3"/>
  <c r="O1308" i="3"/>
  <c r="N1308" i="3"/>
  <c r="L1308" i="3"/>
  <c r="F1308" i="3"/>
  <c r="O1307" i="3"/>
  <c r="O1325" i="3" s="1"/>
  <c r="N1307" i="3"/>
  <c r="L1307" i="3"/>
  <c r="F1307" i="3"/>
  <c r="M1305" i="3"/>
  <c r="L1304" i="3"/>
  <c r="F1304" i="3"/>
  <c r="N1304" i="3" s="1"/>
  <c r="O1304" i="3" s="1"/>
  <c r="F1303" i="3"/>
  <c r="N1303" i="3" s="1"/>
  <c r="O1303" i="3" s="1"/>
  <c r="L1302" i="3"/>
  <c r="F1302" i="3"/>
  <c r="N1302" i="3" s="1"/>
  <c r="O1302" i="3" s="1"/>
  <c r="O1301" i="3"/>
  <c r="L1301" i="3"/>
  <c r="F1301" i="3"/>
  <c r="N1301" i="3" s="1"/>
  <c r="O1300" i="3"/>
  <c r="L1300" i="3"/>
  <c r="F1300" i="3"/>
  <c r="N1300" i="3" s="1"/>
  <c r="L1299" i="3"/>
  <c r="F1299" i="3"/>
  <c r="N1299" i="3" s="1"/>
  <c r="O1299" i="3" s="1"/>
  <c r="L1298" i="3"/>
  <c r="F1298" i="3"/>
  <c r="N1298" i="3" s="1"/>
  <c r="O1298" i="3" s="1"/>
  <c r="O1297" i="3"/>
  <c r="L1297" i="3"/>
  <c r="F1297" i="3"/>
  <c r="N1297" i="3" s="1"/>
  <c r="O1296" i="3"/>
  <c r="L1296" i="3"/>
  <c r="F1296" i="3"/>
  <c r="N1296" i="3" s="1"/>
  <c r="O1295" i="3"/>
  <c r="N1295" i="3"/>
  <c r="F1295" i="3"/>
  <c r="N1294" i="3"/>
  <c r="O1294" i="3" s="1"/>
  <c r="L1294" i="3"/>
  <c r="F1294" i="3"/>
  <c r="N1293" i="3"/>
  <c r="O1293" i="3" s="1"/>
  <c r="L1293" i="3"/>
  <c r="F1293" i="3"/>
  <c r="N1292" i="3"/>
  <c r="O1292" i="3" s="1"/>
  <c r="L1292" i="3"/>
  <c r="F1292" i="3"/>
  <c r="N1291" i="3"/>
  <c r="O1291" i="3" s="1"/>
  <c r="L1291" i="3"/>
  <c r="F1291" i="3"/>
  <c r="N1290" i="3"/>
  <c r="O1290" i="3" s="1"/>
  <c r="L1290" i="3"/>
  <c r="F1290" i="3"/>
  <c r="N1289" i="3"/>
  <c r="O1289" i="3" s="1"/>
  <c r="L1289" i="3"/>
  <c r="F1289" i="3"/>
  <c r="N1288" i="3"/>
  <c r="O1288" i="3" s="1"/>
  <c r="L1288" i="3"/>
  <c r="F1288" i="3"/>
  <c r="N1287" i="3"/>
  <c r="O1287" i="3" s="1"/>
  <c r="L1287" i="3"/>
  <c r="F1287" i="3"/>
  <c r="N1286" i="3"/>
  <c r="O1286" i="3" s="1"/>
  <c r="L1286" i="3"/>
  <c r="F1286" i="3"/>
  <c r="N1285" i="3"/>
  <c r="O1285" i="3" s="1"/>
  <c r="L1285" i="3"/>
  <c r="F1285" i="3"/>
  <c r="N1284" i="3"/>
  <c r="O1284" i="3" s="1"/>
  <c r="L1284" i="3"/>
  <c r="F1284" i="3"/>
  <c r="N1283" i="3"/>
  <c r="O1283" i="3" s="1"/>
  <c r="L1283" i="3"/>
  <c r="F1283" i="3"/>
  <c r="N1282" i="3"/>
  <c r="O1282" i="3" s="1"/>
  <c r="L1282" i="3"/>
  <c r="F1282" i="3"/>
  <c r="N1281" i="3"/>
  <c r="O1281" i="3" s="1"/>
  <c r="L1281" i="3"/>
  <c r="F1281" i="3"/>
  <c r="N1280" i="3"/>
  <c r="O1280" i="3" s="1"/>
  <c r="L1280" i="3"/>
  <c r="F1280" i="3"/>
  <c r="N1279" i="3"/>
  <c r="O1279" i="3" s="1"/>
  <c r="L1279" i="3"/>
  <c r="F1279" i="3"/>
  <c r="N1278" i="3"/>
  <c r="O1278" i="3" s="1"/>
  <c r="L1278" i="3"/>
  <c r="F1278" i="3"/>
  <c r="N1277" i="3"/>
  <c r="O1277" i="3" s="1"/>
  <c r="L1277" i="3"/>
  <c r="F1277" i="3"/>
  <c r="N1276" i="3"/>
  <c r="O1276" i="3" s="1"/>
  <c r="L1276" i="3"/>
  <c r="F1276" i="3"/>
  <c r="N1275" i="3"/>
  <c r="O1275" i="3" s="1"/>
  <c r="L1275" i="3"/>
  <c r="F1275" i="3"/>
  <c r="N1274" i="3"/>
  <c r="O1274" i="3" s="1"/>
  <c r="L1274" i="3"/>
  <c r="F1274" i="3"/>
  <c r="N1273" i="3"/>
  <c r="O1273" i="3" s="1"/>
  <c r="L1273" i="3"/>
  <c r="F1273" i="3"/>
  <c r="N1272" i="3"/>
  <c r="O1272" i="3" s="1"/>
  <c r="L1272" i="3"/>
  <c r="F1272" i="3"/>
  <c r="N1271" i="3"/>
  <c r="O1271" i="3" s="1"/>
  <c r="L1271" i="3"/>
  <c r="F1271" i="3"/>
  <c r="N1270" i="3"/>
  <c r="O1270" i="3" s="1"/>
  <c r="L1270" i="3"/>
  <c r="F1270" i="3"/>
  <c r="N1269" i="3"/>
  <c r="O1269" i="3" s="1"/>
  <c r="L1269" i="3"/>
  <c r="F1269" i="3"/>
  <c r="N1268" i="3"/>
  <c r="O1268" i="3" s="1"/>
  <c r="L1268" i="3"/>
  <c r="F1268" i="3"/>
  <c r="N1267" i="3"/>
  <c r="O1267" i="3" s="1"/>
  <c r="F1267" i="3"/>
  <c r="N1266" i="3"/>
  <c r="O1266" i="3" s="1"/>
  <c r="L1266" i="3"/>
  <c r="F1266" i="3"/>
  <c r="L1264" i="3"/>
  <c r="N1264" i="3" s="1"/>
  <c r="O1264" i="3" s="1"/>
  <c r="F1264" i="3"/>
  <c r="L1263" i="3"/>
  <c r="N1263" i="3" s="1"/>
  <c r="O1263" i="3" s="1"/>
  <c r="F1263" i="3"/>
  <c r="L1262" i="3"/>
  <c r="N1262" i="3" s="1"/>
  <c r="O1262" i="3" s="1"/>
  <c r="F1262" i="3"/>
  <c r="N1261" i="3"/>
  <c r="O1261" i="3" s="1"/>
  <c r="L1261" i="3"/>
  <c r="F1261" i="3"/>
  <c r="N1260" i="3"/>
  <c r="O1260" i="3" s="1"/>
  <c r="L1260" i="3"/>
  <c r="F1260" i="3"/>
  <c r="L1259" i="3"/>
  <c r="N1259" i="3" s="1"/>
  <c r="O1259" i="3" s="1"/>
  <c r="F1259" i="3"/>
  <c r="L1258" i="3"/>
  <c r="N1258" i="3" s="1"/>
  <c r="O1258" i="3" s="1"/>
  <c r="F1258" i="3"/>
  <c r="N1257" i="3"/>
  <c r="O1257" i="3" s="1"/>
  <c r="L1257" i="3"/>
  <c r="F1257" i="3"/>
  <c r="L1256" i="3"/>
  <c r="N1256" i="3" s="1"/>
  <c r="O1256" i="3" s="1"/>
  <c r="F1256" i="3"/>
  <c r="L1255" i="3"/>
  <c r="N1255" i="3" s="1"/>
  <c r="O1255" i="3" s="1"/>
  <c r="F1255" i="3"/>
  <c r="L1254" i="3"/>
  <c r="N1254" i="3" s="1"/>
  <c r="O1254" i="3" s="1"/>
  <c r="F1254" i="3"/>
  <c r="N1253" i="3"/>
  <c r="O1253" i="3" s="1"/>
  <c r="L1253" i="3"/>
  <c r="F1253" i="3"/>
  <c r="N1252" i="3"/>
  <c r="O1252" i="3" s="1"/>
  <c r="L1252" i="3"/>
  <c r="F1252" i="3"/>
  <c r="L1251" i="3"/>
  <c r="N1251" i="3" s="1"/>
  <c r="O1251" i="3" s="1"/>
  <c r="F1251" i="3"/>
  <c r="L1250" i="3"/>
  <c r="N1250" i="3" s="1"/>
  <c r="O1250" i="3" s="1"/>
  <c r="F1250" i="3"/>
  <c r="N1249" i="3"/>
  <c r="O1249" i="3" s="1"/>
  <c r="L1249" i="3"/>
  <c r="L1248" i="3"/>
  <c r="F1248" i="3"/>
  <c r="N1248" i="3" s="1"/>
  <c r="O1248" i="3" s="1"/>
  <c r="L1247" i="3"/>
  <c r="F1247" i="3"/>
  <c r="L1246" i="3"/>
  <c r="F1246" i="3"/>
  <c r="N1246" i="3" s="1"/>
  <c r="O1246" i="3" s="1"/>
  <c r="L1245" i="3"/>
  <c r="F1245" i="3"/>
  <c r="L1244" i="3"/>
  <c r="F1244" i="3"/>
  <c r="N1244" i="3" s="1"/>
  <c r="O1244" i="3" s="1"/>
  <c r="L1243" i="3"/>
  <c r="F1243" i="3"/>
  <c r="L1242" i="3"/>
  <c r="F1242" i="3"/>
  <c r="N1242" i="3" s="1"/>
  <c r="O1242" i="3" s="1"/>
  <c r="L1241" i="3"/>
  <c r="F1241" i="3"/>
  <c r="L1240" i="3"/>
  <c r="F1240" i="3"/>
  <c r="N1240" i="3" s="1"/>
  <c r="O1240" i="3" s="1"/>
  <c r="L1239" i="3"/>
  <c r="F1239" i="3"/>
  <c r="L1238" i="3"/>
  <c r="F1238" i="3"/>
  <c r="N1238" i="3" s="1"/>
  <c r="O1238" i="3" s="1"/>
  <c r="L1237" i="3"/>
  <c r="F1237" i="3"/>
  <c r="L1236" i="3"/>
  <c r="F1236" i="3"/>
  <c r="N1236" i="3" s="1"/>
  <c r="O1236" i="3" s="1"/>
  <c r="L1235" i="3"/>
  <c r="F1235" i="3"/>
  <c r="L1234" i="3"/>
  <c r="F1234" i="3"/>
  <c r="N1234" i="3" s="1"/>
  <c r="O1234" i="3" s="1"/>
  <c r="L1233" i="3"/>
  <c r="F1233" i="3"/>
  <c r="L1232" i="3"/>
  <c r="N1232" i="3" s="1"/>
  <c r="O1232" i="3" s="1"/>
  <c r="O1231" i="3"/>
  <c r="L1231" i="3"/>
  <c r="F1231" i="3"/>
  <c r="N1231" i="3" s="1"/>
  <c r="L1230" i="3"/>
  <c r="F1230" i="3"/>
  <c r="N1230" i="3" s="1"/>
  <c r="O1230" i="3" s="1"/>
  <c r="L1229" i="3"/>
  <c r="F1229" i="3"/>
  <c r="N1229" i="3" s="1"/>
  <c r="O1229" i="3" s="1"/>
  <c r="O1228" i="3"/>
  <c r="L1228" i="3"/>
  <c r="F1228" i="3"/>
  <c r="N1228" i="3" s="1"/>
  <c r="O1227" i="3"/>
  <c r="N1227" i="3"/>
  <c r="L1227" i="3"/>
  <c r="F1227" i="3"/>
  <c r="O1226" i="3"/>
  <c r="N1226" i="3"/>
  <c r="L1226" i="3"/>
  <c r="F1226" i="3"/>
  <c r="O1225" i="3"/>
  <c r="N1225" i="3"/>
  <c r="L1225" i="3"/>
  <c r="N1224" i="3"/>
  <c r="O1224" i="3" s="1"/>
  <c r="L1224" i="3"/>
  <c r="F1224" i="3"/>
  <c r="L1223" i="3"/>
  <c r="N1223" i="3" s="1"/>
  <c r="O1223" i="3" s="1"/>
  <c r="F1223" i="3"/>
  <c r="L1222" i="3"/>
  <c r="N1222" i="3" s="1"/>
  <c r="O1222" i="3" s="1"/>
  <c r="F1222" i="3"/>
  <c r="N1221" i="3"/>
  <c r="O1221" i="3" s="1"/>
  <c r="L1221" i="3"/>
  <c r="F1221" i="3"/>
  <c r="N1220" i="3"/>
  <c r="O1220" i="3" s="1"/>
  <c r="L1220" i="3"/>
  <c r="F1220" i="3"/>
  <c r="F1219" i="3"/>
  <c r="N1219" i="3" s="1"/>
  <c r="O1219" i="3" s="1"/>
  <c r="L1218" i="3"/>
  <c r="F1218" i="3"/>
  <c r="N1218" i="3" s="1"/>
  <c r="O1218" i="3" s="1"/>
  <c r="N1217" i="3"/>
  <c r="O1217" i="3" s="1"/>
  <c r="L1217" i="3"/>
  <c r="F1217" i="3"/>
  <c r="L1216" i="3"/>
  <c r="N1216" i="3" s="1"/>
  <c r="O1216" i="3" s="1"/>
  <c r="F1216" i="3"/>
  <c r="F1215" i="3"/>
  <c r="N1215" i="3" s="1"/>
  <c r="O1215" i="3" s="1"/>
  <c r="O1214" i="3"/>
  <c r="L1214" i="3"/>
  <c r="F1214" i="3"/>
  <c r="N1214" i="3" s="1"/>
  <c r="L1213" i="3"/>
  <c r="F1213" i="3"/>
  <c r="L1212" i="3"/>
  <c r="F1212" i="3"/>
  <c r="L1211" i="3"/>
  <c r="F1211" i="3"/>
  <c r="N1211" i="3" s="1"/>
  <c r="O1211" i="3" s="1"/>
  <c r="O1210" i="3"/>
  <c r="L1210" i="3"/>
  <c r="F1210" i="3"/>
  <c r="N1210" i="3" s="1"/>
  <c r="L1209" i="3"/>
  <c r="F1209" i="3"/>
  <c r="L1208" i="3"/>
  <c r="F1208" i="3"/>
  <c r="N1208" i="3" s="1"/>
  <c r="O1208" i="3" s="1"/>
  <c r="L1207" i="3"/>
  <c r="F1207" i="3"/>
  <c r="N1207" i="3" s="1"/>
  <c r="O1207" i="3" s="1"/>
  <c r="O1206" i="3"/>
  <c r="L1206" i="3"/>
  <c r="F1206" i="3"/>
  <c r="N1206" i="3" s="1"/>
  <c r="O1205" i="3"/>
  <c r="L1205" i="3"/>
  <c r="N1205" i="3" s="1"/>
  <c r="L1204" i="3"/>
  <c r="F1204" i="3"/>
  <c r="N1204" i="3" s="1"/>
  <c r="O1204" i="3" s="1"/>
  <c r="L1203" i="3"/>
  <c r="F1203" i="3"/>
  <c r="N1203" i="3" s="1"/>
  <c r="O1203" i="3" s="1"/>
  <c r="L1202" i="3"/>
  <c r="F1202" i="3"/>
  <c r="N1202" i="3" s="1"/>
  <c r="O1202" i="3" s="1"/>
  <c r="L1201" i="3"/>
  <c r="F1201" i="3"/>
  <c r="N1201" i="3" s="1"/>
  <c r="O1201" i="3" s="1"/>
  <c r="L1200" i="3"/>
  <c r="F1200" i="3"/>
  <c r="N1200" i="3" s="1"/>
  <c r="O1200" i="3" s="1"/>
  <c r="L1199" i="3"/>
  <c r="F1199" i="3"/>
  <c r="N1199" i="3" s="1"/>
  <c r="O1199" i="3" s="1"/>
  <c r="L1198" i="3"/>
  <c r="F1198" i="3"/>
  <c r="N1198" i="3" s="1"/>
  <c r="O1198" i="3" s="1"/>
  <c r="L1197" i="3"/>
  <c r="F1197" i="3"/>
  <c r="N1197" i="3" s="1"/>
  <c r="O1197" i="3" s="1"/>
  <c r="L1196" i="3"/>
  <c r="F1196" i="3"/>
  <c r="N1196" i="3" s="1"/>
  <c r="O1196" i="3" s="1"/>
  <c r="L1195" i="3"/>
  <c r="F1195" i="3"/>
  <c r="N1195" i="3" s="1"/>
  <c r="O1195" i="3" s="1"/>
  <c r="L1194" i="3"/>
  <c r="F1194" i="3"/>
  <c r="N1194" i="3" s="1"/>
  <c r="O1194" i="3" s="1"/>
  <c r="L1193" i="3"/>
  <c r="F1193" i="3"/>
  <c r="N1193" i="3" s="1"/>
  <c r="O1193" i="3" s="1"/>
  <c r="L1192" i="3"/>
  <c r="F1192" i="3"/>
  <c r="N1192" i="3" s="1"/>
  <c r="O1192" i="3" s="1"/>
  <c r="N1191" i="3"/>
  <c r="O1191" i="3" s="1"/>
  <c r="F1191" i="3"/>
  <c r="F1190" i="3"/>
  <c r="N1190" i="3" s="1"/>
  <c r="O1190" i="3" s="1"/>
  <c r="N1189" i="3"/>
  <c r="O1189" i="3" s="1"/>
  <c r="F1189" i="3"/>
  <c r="L1188" i="3"/>
  <c r="F1188" i="3"/>
  <c r="N1188" i="3" s="1"/>
  <c r="O1188" i="3" s="1"/>
  <c r="M1186" i="3"/>
  <c r="L1184" i="3"/>
  <c r="N1184" i="3" s="1"/>
  <c r="O1184" i="3" s="1"/>
  <c r="F1184" i="3"/>
  <c r="L1183" i="3"/>
  <c r="N1183" i="3" s="1"/>
  <c r="O1183" i="3" s="1"/>
  <c r="F1183" i="3"/>
  <c r="N1182" i="3"/>
  <c r="O1182" i="3" s="1"/>
  <c r="L1182" i="3"/>
  <c r="F1182" i="3"/>
  <c r="N1181" i="3"/>
  <c r="O1181" i="3" s="1"/>
  <c r="L1181" i="3"/>
  <c r="F1181" i="3"/>
  <c r="L1180" i="3"/>
  <c r="N1180" i="3" s="1"/>
  <c r="O1180" i="3" s="1"/>
  <c r="F1180" i="3"/>
  <c r="L1179" i="3"/>
  <c r="N1179" i="3" s="1"/>
  <c r="O1179" i="3" s="1"/>
  <c r="F1179" i="3"/>
  <c r="N1178" i="3"/>
  <c r="O1178" i="3" s="1"/>
  <c r="L1178" i="3"/>
  <c r="F1178" i="3"/>
  <c r="N1177" i="3"/>
  <c r="O1177" i="3" s="1"/>
  <c r="L1177" i="3"/>
  <c r="F1177" i="3"/>
  <c r="L1176" i="3"/>
  <c r="N1176" i="3" s="1"/>
  <c r="O1176" i="3" s="1"/>
  <c r="F1176" i="3"/>
  <c r="L1175" i="3"/>
  <c r="N1175" i="3" s="1"/>
  <c r="O1175" i="3" s="1"/>
  <c r="F1175" i="3"/>
  <c r="N1174" i="3"/>
  <c r="O1174" i="3" s="1"/>
  <c r="L1174" i="3"/>
  <c r="F1174" i="3"/>
  <c r="N1173" i="3"/>
  <c r="O1173" i="3" s="1"/>
  <c r="L1173" i="3"/>
  <c r="F1173" i="3"/>
  <c r="L1172" i="3"/>
  <c r="N1172" i="3" s="1"/>
  <c r="O1172" i="3" s="1"/>
  <c r="F1172" i="3"/>
  <c r="L1171" i="3"/>
  <c r="N1171" i="3" s="1"/>
  <c r="O1171" i="3" s="1"/>
  <c r="F1171" i="3"/>
  <c r="N1170" i="3"/>
  <c r="O1170" i="3" s="1"/>
  <c r="L1170" i="3"/>
  <c r="F1170" i="3"/>
  <c r="N1169" i="3"/>
  <c r="O1169" i="3" s="1"/>
  <c r="L1169" i="3"/>
  <c r="F1169" i="3"/>
  <c r="L1168" i="3"/>
  <c r="N1168" i="3" s="1"/>
  <c r="O1168" i="3" s="1"/>
  <c r="F1168" i="3"/>
  <c r="L1167" i="3"/>
  <c r="N1167" i="3" s="1"/>
  <c r="O1167" i="3" s="1"/>
  <c r="F1167" i="3"/>
  <c r="N1166" i="3"/>
  <c r="O1166" i="3" s="1"/>
  <c r="L1166" i="3"/>
  <c r="F1166" i="3"/>
  <c r="N1165" i="3"/>
  <c r="O1165" i="3" s="1"/>
  <c r="L1165" i="3"/>
  <c r="F1165" i="3"/>
  <c r="L1164" i="3"/>
  <c r="N1164" i="3" s="1"/>
  <c r="O1164" i="3" s="1"/>
  <c r="F1164" i="3"/>
  <c r="L1163" i="3"/>
  <c r="N1163" i="3" s="1"/>
  <c r="O1163" i="3" s="1"/>
  <c r="F1163" i="3"/>
  <c r="N1162" i="3"/>
  <c r="O1162" i="3" s="1"/>
  <c r="L1162" i="3"/>
  <c r="F1162" i="3"/>
  <c r="N1161" i="3"/>
  <c r="O1161" i="3" s="1"/>
  <c r="L1161" i="3"/>
  <c r="F1161" i="3"/>
  <c r="L1160" i="3"/>
  <c r="N1160" i="3" s="1"/>
  <c r="O1160" i="3" s="1"/>
  <c r="F1160" i="3"/>
  <c r="L1159" i="3"/>
  <c r="N1159" i="3" s="1"/>
  <c r="O1159" i="3" s="1"/>
  <c r="F1159" i="3"/>
  <c r="N1158" i="3"/>
  <c r="O1158" i="3" s="1"/>
  <c r="L1158" i="3"/>
  <c r="F1158" i="3"/>
  <c r="N1157" i="3"/>
  <c r="O1157" i="3" s="1"/>
  <c r="L1157" i="3"/>
  <c r="F1157" i="3"/>
  <c r="L1156" i="3"/>
  <c r="N1156" i="3" s="1"/>
  <c r="O1156" i="3" s="1"/>
  <c r="F1156" i="3"/>
  <c r="L1155" i="3"/>
  <c r="N1155" i="3" s="1"/>
  <c r="O1155" i="3" s="1"/>
  <c r="F1155" i="3"/>
  <c r="N1154" i="3"/>
  <c r="O1154" i="3" s="1"/>
  <c r="L1154" i="3"/>
  <c r="F1154" i="3"/>
  <c r="N1153" i="3"/>
  <c r="O1153" i="3" s="1"/>
  <c r="L1153" i="3"/>
  <c r="F1153" i="3"/>
  <c r="L1152" i="3"/>
  <c r="N1152" i="3" s="1"/>
  <c r="O1152" i="3" s="1"/>
  <c r="F1152" i="3"/>
  <c r="L1151" i="3"/>
  <c r="N1151" i="3" s="1"/>
  <c r="O1151" i="3" s="1"/>
  <c r="F1151" i="3"/>
  <c r="N1150" i="3"/>
  <c r="O1150" i="3" s="1"/>
  <c r="L1150" i="3"/>
  <c r="F1150" i="3"/>
  <c r="N1149" i="3"/>
  <c r="O1149" i="3" s="1"/>
  <c r="L1149" i="3"/>
  <c r="F1149" i="3"/>
  <c r="M1147" i="3"/>
  <c r="O1146" i="3"/>
  <c r="L1146" i="3"/>
  <c r="F1146" i="3"/>
  <c r="N1146" i="3" s="1"/>
  <c r="O1145" i="3"/>
  <c r="L1145" i="3"/>
  <c r="F1145" i="3"/>
  <c r="N1145" i="3" s="1"/>
  <c r="L1144" i="3"/>
  <c r="F1144" i="3"/>
  <c r="N1144" i="3" s="1"/>
  <c r="O1144" i="3" s="1"/>
  <c r="L1143" i="3"/>
  <c r="F1143" i="3"/>
  <c r="N1143" i="3" s="1"/>
  <c r="O1143" i="3" s="1"/>
  <c r="O1142" i="3"/>
  <c r="L1142" i="3"/>
  <c r="G1142" i="3"/>
  <c r="F1142" i="3"/>
  <c r="N1142" i="3" s="1"/>
  <c r="L1141" i="3"/>
  <c r="F1141" i="3"/>
  <c r="L1140" i="3"/>
  <c r="F1140" i="3"/>
  <c r="N1140" i="3" s="1"/>
  <c r="O1140" i="3" s="1"/>
  <c r="L1139" i="3"/>
  <c r="F1139" i="3"/>
  <c r="L1138" i="3"/>
  <c r="F1138" i="3"/>
  <c r="N1138" i="3" s="1"/>
  <c r="O1138" i="3" s="1"/>
  <c r="L1137" i="3"/>
  <c r="F1137" i="3"/>
  <c r="L1136" i="3"/>
  <c r="F1136" i="3"/>
  <c r="N1136" i="3" s="1"/>
  <c r="O1136" i="3" s="1"/>
  <c r="L1135" i="3"/>
  <c r="F1135" i="3"/>
  <c r="L1134" i="3"/>
  <c r="F1134" i="3"/>
  <c r="N1134" i="3" s="1"/>
  <c r="O1134" i="3" s="1"/>
  <c r="L1133" i="3"/>
  <c r="F1133" i="3"/>
  <c r="L1132" i="3"/>
  <c r="F1132" i="3"/>
  <c r="N1132" i="3" s="1"/>
  <c r="O1132" i="3" s="1"/>
  <c r="L1131" i="3"/>
  <c r="F1131" i="3"/>
  <c r="L1130" i="3"/>
  <c r="F1130" i="3"/>
  <c r="N1130" i="3" s="1"/>
  <c r="O1130" i="3" s="1"/>
  <c r="M1128" i="3"/>
  <c r="O1127" i="3"/>
  <c r="N1127" i="3"/>
  <c r="L1127" i="3"/>
  <c r="F1127" i="3"/>
  <c r="O1126" i="3"/>
  <c r="N1126" i="3"/>
  <c r="L1126" i="3"/>
  <c r="F1126" i="3"/>
  <c r="O1125" i="3"/>
  <c r="N1125" i="3"/>
  <c r="L1125" i="3"/>
  <c r="F1125" i="3"/>
  <c r="O1124" i="3"/>
  <c r="N1124" i="3"/>
  <c r="L1124" i="3"/>
  <c r="F1124" i="3"/>
  <c r="O1123" i="3"/>
  <c r="N1123" i="3"/>
  <c r="L1123" i="3"/>
  <c r="F1123" i="3"/>
  <c r="O1122" i="3"/>
  <c r="N1122" i="3"/>
  <c r="L1122" i="3"/>
  <c r="F1122" i="3"/>
  <c r="O1121" i="3"/>
  <c r="N1121" i="3"/>
  <c r="L1121" i="3"/>
  <c r="F1121" i="3"/>
  <c r="O1120" i="3"/>
  <c r="N1120" i="3"/>
  <c r="L1120" i="3"/>
  <c r="F1120" i="3"/>
  <c r="O1119" i="3"/>
  <c r="N1119" i="3"/>
  <c r="L1119" i="3"/>
  <c r="F1119" i="3"/>
  <c r="O1118" i="3"/>
  <c r="N1118" i="3"/>
  <c r="L1118" i="3"/>
  <c r="F1118" i="3"/>
  <c r="O1117" i="3"/>
  <c r="N1117" i="3"/>
  <c r="L1117" i="3"/>
  <c r="F1117" i="3"/>
  <c r="O1116" i="3"/>
  <c r="N1116" i="3"/>
  <c r="L1116" i="3"/>
  <c r="F1116" i="3"/>
  <c r="O1115" i="3"/>
  <c r="N1115" i="3"/>
  <c r="L1115" i="3"/>
  <c r="F1115" i="3"/>
  <c r="O1114" i="3"/>
  <c r="N1114" i="3"/>
  <c r="L1114" i="3"/>
  <c r="F1114" i="3"/>
  <c r="O1113" i="3"/>
  <c r="N1113" i="3"/>
  <c r="L1113" i="3"/>
  <c r="F1113" i="3"/>
  <c r="O1112" i="3"/>
  <c r="N1112" i="3"/>
  <c r="L1112" i="3"/>
  <c r="F1112" i="3"/>
  <c r="O1111" i="3"/>
  <c r="N1111" i="3"/>
  <c r="L1111" i="3"/>
  <c r="F1111" i="3"/>
  <c r="O1110" i="3"/>
  <c r="N1110" i="3"/>
  <c r="L1110" i="3"/>
  <c r="F1110" i="3"/>
  <c r="O1109" i="3"/>
  <c r="N1109" i="3"/>
  <c r="L1109" i="3"/>
  <c r="F1109" i="3"/>
  <c r="O1108" i="3"/>
  <c r="N1108" i="3"/>
  <c r="L1108" i="3"/>
  <c r="F1108" i="3"/>
  <c r="O1107" i="3"/>
  <c r="N1107" i="3"/>
  <c r="L1107" i="3"/>
  <c r="F1107" i="3"/>
  <c r="O1106" i="3"/>
  <c r="N1106" i="3"/>
  <c r="L1106" i="3"/>
  <c r="F1106" i="3"/>
  <c r="O1105" i="3"/>
  <c r="N1105" i="3"/>
  <c r="L1105" i="3"/>
  <c r="F1105" i="3"/>
  <c r="O1104" i="3"/>
  <c r="N1104" i="3"/>
  <c r="L1104" i="3"/>
  <c r="F1104" i="3"/>
  <c r="O1103" i="3"/>
  <c r="N1103" i="3"/>
  <c r="L1103" i="3"/>
  <c r="F1103" i="3"/>
  <c r="O1102" i="3"/>
  <c r="N1102" i="3"/>
  <c r="L1102" i="3"/>
  <c r="F1102" i="3"/>
  <c r="O1101" i="3"/>
  <c r="N1101" i="3"/>
  <c r="L1101" i="3"/>
  <c r="F1101" i="3"/>
  <c r="O1100" i="3"/>
  <c r="N1100" i="3"/>
  <c r="L1100" i="3"/>
  <c r="F1100" i="3"/>
  <c r="O1099" i="3"/>
  <c r="N1099" i="3"/>
  <c r="L1099" i="3"/>
  <c r="F1099" i="3"/>
  <c r="O1098" i="3"/>
  <c r="N1098" i="3"/>
  <c r="L1098" i="3"/>
  <c r="F1098" i="3"/>
  <c r="O1097" i="3"/>
  <c r="N1097" i="3"/>
  <c r="L1097" i="3"/>
  <c r="F1097" i="3"/>
  <c r="O1096" i="3"/>
  <c r="N1096" i="3"/>
  <c r="L1096" i="3"/>
  <c r="F1096" i="3"/>
  <c r="O1095" i="3"/>
  <c r="O1128" i="3" s="1"/>
  <c r="N1095" i="3"/>
  <c r="L1095" i="3"/>
  <c r="F1095" i="3"/>
  <c r="L1092" i="3"/>
  <c r="F1092" i="3"/>
  <c r="N1092" i="3" s="1"/>
  <c r="O1092" i="3" s="1"/>
  <c r="L1091" i="3"/>
  <c r="F1091" i="3"/>
  <c r="L1090" i="3"/>
  <c r="F1090" i="3"/>
  <c r="N1090" i="3" s="1"/>
  <c r="O1090" i="3" s="1"/>
  <c r="L1089" i="3"/>
  <c r="F1089" i="3"/>
  <c r="L1088" i="3"/>
  <c r="F1088" i="3"/>
  <c r="N1088" i="3" s="1"/>
  <c r="O1088" i="3" s="1"/>
  <c r="L1087" i="3"/>
  <c r="F1087" i="3"/>
  <c r="L1086" i="3"/>
  <c r="F1086" i="3"/>
  <c r="N1086" i="3" s="1"/>
  <c r="O1086" i="3" s="1"/>
  <c r="L1085" i="3"/>
  <c r="F1085" i="3"/>
  <c r="L1084" i="3"/>
  <c r="F1084" i="3"/>
  <c r="N1084" i="3" s="1"/>
  <c r="O1084" i="3" s="1"/>
  <c r="L1083" i="3"/>
  <c r="F1083" i="3"/>
  <c r="L1082" i="3"/>
  <c r="F1082" i="3"/>
  <c r="N1082" i="3" s="1"/>
  <c r="O1082" i="3" s="1"/>
  <c r="L1081" i="3"/>
  <c r="F1081" i="3"/>
  <c r="L1080" i="3"/>
  <c r="F1080" i="3"/>
  <c r="N1080" i="3" s="1"/>
  <c r="O1080" i="3" s="1"/>
  <c r="L1079" i="3"/>
  <c r="F1079" i="3"/>
  <c r="L1078" i="3"/>
  <c r="F1078" i="3"/>
  <c r="N1078" i="3" s="1"/>
  <c r="O1078" i="3" s="1"/>
  <c r="L1077" i="3"/>
  <c r="F1077" i="3"/>
  <c r="L1076" i="3"/>
  <c r="F1076" i="3"/>
  <c r="N1076" i="3" s="1"/>
  <c r="O1076" i="3" s="1"/>
  <c r="L1075" i="3"/>
  <c r="F1075" i="3"/>
  <c r="L1074" i="3"/>
  <c r="F1074" i="3"/>
  <c r="N1074" i="3" s="1"/>
  <c r="O1074" i="3" s="1"/>
  <c r="L1073" i="3"/>
  <c r="F1073" i="3"/>
  <c r="L1072" i="3"/>
  <c r="F1072" i="3"/>
  <c r="N1072" i="3" s="1"/>
  <c r="O1072" i="3" s="1"/>
  <c r="L1071" i="3"/>
  <c r="F1071" i="3"/>
  <c r="L1070" i="3"/>
  <c r="F1070" i="3"/>
  <c r="N1070" i="3" s="1"/>
  <c r="O1070" i="3" s="1"/>
  <c r="L1069" i="3"/>
  <c r="I1069" i="3"/>
  <c r="F1069" i="3" s="1"/>
  <c r="L1068" i="3"/>
  <c r="N1068" i="3" s="1"/>
  <c r="O1068" i="3" s="1"/>
  <c r="F1068" i="3"/>
  <c r="L1067" i="3"/>
  <c r="N1067" i="3" s="1"/>
  <c r="O1067" i="3" s="1"/>
  <c r="F1067" i="3"/>
  <c r="N1066" i="3"/>
  <c r="O1066" i="3" s="1"/>
  <c r="L1066" i="3"/>
  <c r="F1066" i="3"/>
  <c r="N1065" i="3"/>
  <c r="O1065" i="3" s="1"/>
  <c r="L1065" i="3"/>
  <c r="F1065" i="3"/>
  <c r="L1064" i="3"/>
  <c r="N1064" i="3" s="1"/>
  <c r="O1064" i="3" s="1"/>
  <c r="F1064" i="3"/>
  <c r="L1063" i="3"/>
  <c r="N1063" i="3" s="1"/>
  <c r="O1063" i="3" s="1"/>
  <c r="F1063" i="3"/>
  <c r="N1062" i="3"/>
  <c r="O1062" i="3" s="1"/>
  <c r="L1062" i="3"/>
  <c r="F1062" i="3"/>
  <c r="N1061" i="3"/>
  <c r="O1061" i="3" s="1"/>
  <c r="F1061" i="3"/>
  <c r="L1060" i="3"/>
  <c r="F1060" i="3"/>
  <c r="N1060" i="3" s="1"/>
  <c r="O1060" i="3" s="1"/>
  <c r="L1059" i="3"/>
  <c r="F1059" i="3"/>
  <c r="L1058" i="3"/>
  <c r="F1058" i="3"/>
  <c r="N1058" i="3" s="1"/>
  <c r="O1058" i="3" s="1"/>
  <c r="L1057" i="3"/>
  <c r="F1057" i="3"/>
  <c r="M1056" i="3"/>
  <c r="L1056" i="3"/>
  <c r="N1056" i="3" s="1"/>
  <c r="O1056" i="3" s="1"/>
  <c r="F1056" i="3"/>
  <c r="N1055" i="3"/>
  <c r="O1055" i="3" s="1"/>
  <c r="M1055" i="3"/>
  <c r="M1093" i="3" s="1"/>
  <c r="L1055" i="3"/>
  <c r="F1055" i="3"/>
  <c r="O1054" i="3"/>
  <c r="N1054" i="3"/>
  <c r="L1054" i="3"/>
  <c r="F1054" i="3"/>
  <c r="O1053" i="3"/>
  <c r="N1053" i="3"/>
  <c r="L1053" i="3"/>
  <c r="F1053" i="3"/>
  <c r="O1052" i="3"/>
  <c r="N1052" i="3"/>
  <c r="L1052" i="3"/>
  <c r="F1052" i="3"/>
  <c r="O1051" i="3"/>
  <c r="N1051" i="3"/>
  <c r="L1051" i="3"/>
  <c r="F1051" i="3"/>
  <c r="O1050" i="3"/>
  <c r="N1050" i="3"/>
  <c r="L1050" i="3"/>
  <c r="F1050" i="3"/>
  <c r="O1049" i="3"/>
  <c r="N1049" i="3"/>
  <c r="L1049" i="3"/>
  <c r="F1049" i="3"/>
  <c r="O1048" i="3"/>
  <c r="N1048" i="3"/>
  <c r="L1048" i="3"/>
  <c r="F1048" i="3"/>
  <c r="O1047" i="3"/>
  <c r="N1047" i="3"/>
  <c r="L1047" i="3"/>
  <c r="F1047" i="3"/>
  <c r="M1045" i="3"/>
  <c r="L1044" i="3"/>
  <c r="F1044" i="3"/>
  <c r="N1044" i="3" s="1"/>
  <c r="O1044" i="3" s="1"/>
  <c r="L1043" i="3"/>
  <c r="F1043" i="3"/>
  <c r="N1043" i="3" s="1"/>
  <c r="O1043" i="3" s="1"/>
  <c r="N1042" i="3"/>
  <c r="O1042" i="3" s="1"/>
  <c r="L1042" i="3"/>
  <c r="F1042" i="3"/>
  <c r="L1041" i="3"/>
  <c r="N1041" i="3" s="1"/>
  <c r="O1041" i="3" s="1"/>
  <c r="F1041" i="3"/>
  <c r="L1040" i="3"/>
  <c r="F1040" i="3"/>
  <c r="N1040" i="3" s="1"/>
  <c r="O1040" i="3" s="1"/>
  <c r="L1039" i="3"/>
  <c r="F1039" i="3"/>
  <c r="N1039" i="3" s="1"/>
  <c r="O1039" i="3" s="1"/>
  <c r="N1038" i="3"/>
  <c r="O1038" i="3" s="1"/>
  <c r="L1038" i="3"/>
  <c r="F1038" i="3"/>
  <c r="L1037" i="3"/>
  <c r="N1037" i="3" s="1"/>
  <c r="O1037" i="3" s="1"/>
  <c r="F1037" i="3"/>
  <c r="L1036" i="3"/>
  <c r="F1036" i="3"/>
  <c r="N1036" i="3" s="1"/>
  <c r="O1036" i="3" s="1"/>
  <c r="L1035" i="3"/>
  <c r="F1035" i="3"/>
  <c r="N1035" i="3" s="1"/>
  <c r="O1035" i="3" s="1"/>
  <c r="N1034" i="3"/>
  <c r="O1034" i="3" s="1"/>
  <c r="L1034" i="3"/>
  <c r="F1034" i="3"/>
  <c r="L1033" i="3"/>
  <c r="N1033" i="3" s="1"/>
  <c r="O1033" i="3" s="1"/>
  <c r="F1033" i="3"/>
  <c r="L1032" i="3"/>
  <c r="F1032" i="3"/>
  <c r="N1032" i="3" s="1"/>
  <c r="O1032" i="3" s="1"/>
  <c r="L1031" i="3"/>
  <c r="F1031" i="3"/>
  <c r="N1031" i="3" s="1"/>
  <c r="O1031" i="3" s="1"/>
  <c r="N1030" i="3"/>
  <c r="O1030" i="3" s="1"/>
  <c r="L1030" i="3"/>
  <c r="F1030" i="3"/>
  <c r="L1029" i="3"/>
  <c r="N1029" i="3" s="1"/>
  <c r="O1029" i="3" s="1"/>
  <c r="F1029" i="3"/>
  <c r="L1028" i="3"/>
  <c r="F1028" i="3"/>
  <c r="N1028" i="3" s="1"/>
  <c r="O1028" i="3" s="1"/>
  <c r="L1027" i="3"/>
  <c r="F1027" i="3"/>
  <c r="N1027" i="3" s="1"/>
  <c r="O1027" i="3" s="1"/>
  <c r="N1026" i="3"/>
  <c r="O1026" i="3" s="1"/>
  <c r="L1026" i="3"/>
  <c r="F1026" i="3"/>
  <c r="L1025" i="3"/>
  <c r="N1025" i="3" s="1"/>
  <c r="O1025" i="3" s="1"/>
  <c r="F1025" i="3"/>
  <c r="L1024" i="3"/>
  <c r="F1024" i="3"/>
  <c r="N1024" i="3" s="1"/>
  <c r="O1024" i="3" s="1"/>
  <c r="L1023" i="3"/>
  <c r="F1023" i="3"/>
  <c r="N1023" i="3" s="1"/>
  <c r="O1023" i="3" s="1"/>
  <c r="N1022" i="3"/>
  <c r="O1022" i="3" s="1"/>
  <c r="L1022" i="3"/>
  <c r="F1022" i="3"/>
  <c r="L1021" i="3"/>
  <c r="N1021" i="3" s="1"/>
  <c r="O1021" i="3" s="1"/>
  <c r="F1021" i="3"/>
  <c r="L1020" i="3"/>
  <c r="N1020" i="3" s="1"/>
  <c r="O1020" i="3" s="1"/>
  <c r="L1019" i="3"/>
  <c r="F1019" i="3"/>
  <c r="L1018" i="3"/>
  <c r="F1018" i="3"/>
  <c r="L1017" i="3"/>
  <c r="F1017" i="3"/>
  <c r="N1017" i="3" s="1"/>
  <c r="O1017" i="3" s="1"/>
  <c r="M1015" i="3"/>
  <c r="N1014" i="3"/>
  <c r="O1014" i="3" s="1"/>
  <c r="L1014" i="3"/>
  <c r="F1014" i="3"/>
  <c r="N1013" i="3"/>
  <c r="O1013" i="3" s="1"/>
  <c r="L1013" i="3"/>
  <c r="F1013" i="3"/>
  <c r="N1012" i="3"/>
  <c r="O1012" i="3" s="1"/>
  <c r="L1012" i="3"/>
  <c r="F1012" i="3"/>
  <c r="N1011" i="3"/>
  <c r="O1011" i="3" s="1"/>
  <c r="L1011" i="3"/>
  <c r="F1011" i="3"/>
  <c r="N1010" i="3"/>
  <c r="O1010" i="3" s="1"/>
  <c r="L1010" i="3"/>
  <c r="F1010" i="3"/>
  <c r="N1009" i="3"/>
  <c r="O1009" i="3" s="1"/>
  <c r="L1009" i="3"/>
  <c r="F1009" i="3"/>
  <c r="N1008" i="3"/>
  <c r="O1008" i="3" s="1"/>
  <c r="L1008" i="3"/>
  <c r="F1008" i="3"/>
  <c r="N1007" i="3"/>
  <c r="O1007" i="3" s="1"/>
  <c r="L1007" i="3"/>
  <c r="F1007" i="3"/>
  <c r="N1006" i="3"/>
  <c r="O1006" i="3" s="1"/>
  <c r="L1006" i="3"/>
  <c r="F1006" i="3"/>
  <c r="N1005" i="3"/>
  <c r="O1005" i="3" s="1"/>
  <c r="L1005" i="3"/>
  <c r="F1005" i="3"/>
  <c r="N1004" i="3"/>
  <c r="O1004" i="3" s="1"/>
  <c r="L1004" i="3"/>
  <c r="F1004" i="3"/>
  <c r="N1003" i="3"/>
  <c r="O1003" i="3" s="1"/>
  <c r="L1003" i="3"/>
  <c r="F1003" i="3"/>
  <c r="N1002" i="3"/>
  <c r="O1002" i="3" s="1"/>
  <c r="L1002" i="3"/>
  <c r="F1002" i="3"/>
  <c r="N1001" i="3"/>
  <c r="O1001" i="3" s="1"/>
  <c r="L1001" i="3"/>
  <c r="F1001" i="3"/>
  <c r="N1000" i="3"/>
  <c r="O1000" i="3" s="1"/>
  <c r="L1000" i="3"/>
  <c r="F1000" i="3"/>
  <c r="N999" i="3"/>
  <c r="O999" i="3" s="1"/>
  <c r="L999" i="3"/>
  <c r="F999" i="3"/>
  <c r="N998" i="3"/>
  <c r="O998" i="3" s="1"/>
  <c r="L998" i="3"/>
  <c r="F998" i="3"/>
  <c r="N997" i="3"/>
  <c r="O997" i="3" s="1"/>
  <c r="L997" i="3"/>
  <c r="F997" i="3"/>
  <c r="N996" i="3"/>
  <c r="O996" i="3" s="1"/>
  <c r="L996" i="3"/>
  <c r="F996" i="3"/>
  <c r="N995" i="3"/>
  <c r="O995" i="3" s="1"/>
  <c r="L995" i="3"/>
  <c r="F995" i="3"/>
  <c r="N994" i="3"/>
  <c r="O994" i="3" s="1"/>
  <c r="L994" i="3"/>
  <c r="F994" i="3"/>
  <c r="N993" i="3"/>
  <c r="O993" i="3" s="1"/>
  <c r="L993" i="3"/>
  <c r="F993" i="3"/>
  <c r="N992" i="3"/>
  <c r="O992" i="3" s="1"/>
  <c r="L992" i="3"/>
  <c r="F992" i="3"/>
  <c r="N991" i="3"/>
  <c r="O991" i="3" s="1"/>
  <c r="L991" i="3"/>
  <c r="F991" i="3"/>
  <c r="N990" i="3"/>
  <c r="O990" i="3" s="1"/>
  <c r="L990" i="3"/>
  <c r="F990" i="3"/>
  <c r="N989" i="3"/>
  <c r="O989" i="3" s="1"/>
  <c r="L989" i="3"/>
  <c r="F989" i="3"/>
  <c r="N988" i="3"/>
  <c r="O988" i="3" s="1"/>
  <c r="L988" i="3"/>
  <c r="F988" i="3"/>
  <c r="N987" i="3"/>
  <c r="O987" i="3" s="1"/>
  <c r="L987" i="3"/>
  <c r="F987" i="3"/>
  <c r="N986" i="3"/>
  <c r="O986" i="3" s="1"/>
  <c r="L986" i="3"/>
  <c r="F986" i="3"/>
  <c r="N985" i="3"/>
  <c r="O985" i="3" s="1"/>
  <c r="L985" i="3"/>
  <c r="F985" i="3"/>
  <c r="N984" i="3"/>
  <c r="O984" i="3" s="1"/>
  <c r="L984" i="3"/>
  <c r="F984" i="3"/>
  <c r="N983" i="3"/>
  <c r="O983" i="3" s="1"/>
  <c r="L983" i="3"/>
  <c r="F983" i="3"/>
  <c r="N982" i="3"/>
  <c r="O982" i="3" s="1"/>
  <c r="L982" i="3"/>
  <c r="F982" i="3"/>
  <c r="N981" i="3"/>
  <c r="O981" i="3" s="1"/>
  <c r="L981" i="3"/>
  <c r="F981" i="3"/>
  <c r="N980" i="3"/>
  <c r="O980" i="3" s="1"/>
  <c r="L980" i="3"/>
  <c r="F980" i="3"/>
  <c r="N979" i="3"/>
  <c r="O979" i="3" s="1"/>
  <c r="L979" i="3"/>
  <c r="F979" i="3"/>
  <c r="N978" i="3"/>
  <c r="O978" i="3" s="1"/>
  <c r="L978" i="3"/>
  <c r="F978" i="3"/>
  <c r="N977" i="3"/>
  <c r="O977" i="3" s="1"/>
  <c r="L977" i="3"/>
  <c r="F977" i="3"/>
  <c r="N976" i="3"/>
  <c r="O976" i="3" s="1"/>
  <c r="L976" i="3"/>
  <c r="F976" i="3"/>
  <c r="N975" i="3"/>
  <c r="O975" i="3" s="1"/>
  <c r="L975" i="3"/>
  <c r="F975" i="3"/>
  <c r="N974" i="3"/>
  <c r="O974" i="3" s="1"/>
  <c r="L974" i="3"/>
  <c r="F974" i="3"/>
  <c r="N973" i="3"/>
  <c r="O973" i="3" s="1"/>
  <c r="L973" i="3"/>
  <c r="F973" i="3"/>
  <c r="N972" i="3"/>
  <c r="O972" i="3" s="1"/>
  <c r="L972" i="3"/>
  <c r="F972" i="3"/>
  <c r="N971" i="3"/>
  <c r="O971" i="3" s="1"/>
  <c r="L971" i="3"/>
  <c r="F971" i="3"/>
  <c r="N970" i="3"/>
  <c r="O970" i="3" s="1"/>
  <c r="L970" i="3"/>
  <c r="F970" i="3"/>
  <c r="N969" i="3"/>
  <c r="O969" i="3" s="1"/>
  <c r="L969" i="3"/>
  <c r="F969" i="3"/>
  <c r="N968" i="3"/>
  <c r="O968" i="3" s="1"/>
  <c r="L968" i="3"/>
  <c r="F968" i="3"/>
  <c r="N967" i="3"/>
  <c r="O967" i="3" s="1"/>
  <c r="L967" i="3"/>
  <c r="F967" i="3"/>
  <c r="N966" i="3"/>
  <c r="O966" i="3" s="1"/>
  <c r="L966" i="3"/>
  <c r="F966" i="3"/>
  <c r="N965" i="3"/>
  <c r="O965" i="3" s="1"/>
  <c r="L965" i="3"/>
  <c r="F965" i="3"/>
  <c r="N964" i="3"/>
  <c r="O964" i="3" s="1"/>
  <c r="L964" i="3"/>
  <c r="F964" i="3"/>
  <c r="N963" i="3"/>
  <c r="O963" i="3" s="1"/>
  <c r="L963" i="3"/>
  <c r="F963" i="3"/>
  <c r="N962" i="3"/>
  <c r="O962" i="3" s="1"/>
  <c r="L962" i="3"/>
  <c r="F962" i="3"/>
  <c r="N961" i="3"/>
  <c r="O961" i="3" s="1"/>
  <c r="L961" i="3"/>
  <c r="F961" i="3"/>
  <c r="N960" i="3"/>
  <c r="O960" i="3" s="1"/>
  <c r="L960" i="3"/>
  <c r="F960" i="3"/>
  <c r="M958" i="3"/>
  <c r="O957" i="3"/>
  <c r="F957" i="3"/>
  <c r="N957" i="3" s="1"/>
  <c r="N956" i="3"/>
  <c r="O956" i="3" s="1"/>
  <c r="F956" i="3"/>
  <c r="F955" i="3"/>
  <c r="N955" i="3" s="1"/>
  <c r="O955" i="3" s="1"/>
  <c r="N954" i="3"/>
  <c r="O954" i="3" s="1"/>
  <c r="F954" i="3"/>
  <c r="N953" i="3"/>
  <c r="O953" i="3" s="1"/>
  <c r="F953" i="3"/>
  <c r="F952" i="3"/>
  <c r="N952" i="3" s="1"/>
  <c r="O952" i="3" s="1"/>
  <c r="F951" i="3"/>
  <c r="N951" i="3" s="1"/>
  <c r="O951" i="3" s="1"/>
  <c r="O950" i="3"/>
  <c r="N950" i="3"/>
  <c r="F950" i="3"/>
  <c r="N949" i="3"/>
  <c r="O949" i="3" s="1"/>
  <c r="F949" i="3"/>
  <c r="F948" i="3"/>
  <c r="N948" i="3" s="1"/>
  <c r="O948" i="3" s="1"/>
  <c r="F947" i="3"/>
  <c r="N947" i="3" s="1"/>
  <c r="O947" i="3" s="1"/>
  <c r="O946" i="3"/>
  <c r="N946" i="3"/>
  <c r="F946" i="3"/>
  <c r="N945" i="3"/>
  <c r="O945" i="3" s="1"/>
  <c r="F945" i="3"/>
  <c r="F944" i="3"/>
  <c r="N944" i="3" s="1"/>
  <c r="O944" i="3" s="1"/>
  <c r="F943" i="3"/>
  <c r="N943" i="3" s="1"/>
  <c r="O943" i="3" s="1"/>
  <c r="O942" i="3"/>
  <c r="N942" i="3"/>
  <c r="F942" i="3"/>
  <c r="N941" i="3"/>
  <c r="O941" i="3" s="1"/>
  <c r="F941" i="3"/>
  <c r="F940" i="3"/>
  <c r="N940" i="3" s="1"/>
  <c r="O940" i="3" s="1"/>
  <c r="F939" i="3"/>
  <c r="N939" i="3" s="1"/>
  <c r="O939" i="3" s="1"/>
  <c r="O938" i="3"/>
  <c r="N938" i="3"/>
  <c r="F938" i="3"/>
  <c r="N937" i="3"/>
  <c r="O937" i="3" s="1"/>
  <c r="F937" i="3"/>
  <c r="F936" i="3"/>
  <c r="N936" i="3" s="1"/>
  <c r="O936" i="3" s="1"/>
  <c r="F935" i="3"/>
  <c r="N935" i="3" s="1"/>
  <c r="O935" i="3" s="1"/>
  <c r="O934" i="3"/>
  <c r="N934" i="3"/>
  <c r="F934" i="3"/>
  <c r="N933" i="3"/>
  <c r="O933" i="3" s="1"/>
  <c r="F933" i="3"/>
  <c r="F932" i="3"/>
  <c r="N932" i="3" s="1"/>
  <c r="O932" i="3" s="1"/>
  <c r="F931" i="3"/>
  <c r="N931" i="3" s="1"/>
  <c r="O931" i="3" s="1"/>
  <c r="O930" i="3"/>
  <c r="N930" i="3"/>
  <c r="F930" i="3"/>
  <c r="N929" i="3"/>
  <c r="O929" i="3" s="1"/>
  <c r="F929" i="3"/>
  <c r="F928" i="3"/>
  <c r="N928" i="3" s="1"/>
  <c r="O928" i="3" s="1"/>
  <c r="F927" i="3"/>
  <c r="N927" i="3" s="1"/>
  <c r="O927" i="3" s="1"/>
  <c r="O926" i="3"/>
  <c r="N926" i="3"/>
  <c r="F926" i="3"/>
  <c r="N925" i="3"/>
  <c r="O925" i="3" s="1"/>
  <c r="F925" i="3"/>
  <c r="F924" i="3"/>
  <c r="N924" i="3" s="1"/>
  <c r="O924" i="3" s="1"/>
  <c r="F923" i="3"/>
  <c r="N923" i="3" s="1"/>
  <c r="O923" i="3" s="1"/>
  <c r="O922" i="3"/>
  <c r="N922" i="3"/>
  <c r="F922" i="3"/>
  <c r="N921" i="3"/>
  <c r="O921" i="3" s="1"/>
  <c r="F921" i="3"/>
  <c r="F920" i="3"/>
  <c r="N920" i="3" s="1"/>
  <c r="O920" i="3" s="1"/>
  <c r="F919" i="3"/>
  <c r="N919" i="3" s="1"/>
  <c r="O919" i="3" s="1"/>
  <c r="O918" i="3"/>
  <c r="N918" i="3"/>
  <c r="F918" i="3"/>
  <c r="N917" i="3"/>
  <c r="O917" i="3" s="1"/>
  <c r="F917" i="3"/>
  <c r="F916" i="3"/>
  <c r="N916" i="3" s="1"/>
  <c r="O916" i="3" s="1"/>
  <c r="F915" i="3"/>
  <c r="N915" i="3" s="1"/>
  <c r="O915" i="3" s="1"/>
  <c r="O914" i="3"/>
  <c r="N914" i="3"/>
  <c r="F914" i="3"/>
  <c r="N913" i="3"/>
  <c r="O913" i="3" s="1"/>
  <c r="F913" i="3"/>
  <c r="F912" i="3"/>
  <c r="N912" i="3" s="1"/>
  <c r="O912" i="3" s="1"/>
  <c r="F911" i="3"/>
  <c r="N911" i="3" s="1"/>
  <c r="O911" i="3" s="1"/>
  <c r="O910" i="3"/>
  <c r="N910" i="3"/>
  <c r="F910" i="3"/>
  <c r="N909" i="3"/>
  <c r="O909" i="3" s="1"/>
  <c r="F909" i="3"/>
  <c r="F908" i="3"/>
  <c r="N908" i="3" s="1"/>
  <c r="O908" i="3" s="1"/>
  <c r="F907" i="3"/>
  <c r="N907" i="3" s="1"/>
  <c r="O907" i="3" s="1"/>
  <c r="O906" i="3"/>
  <c r="N906" i="3"/>
  <c r="F906" i="3"/>
  <c r="N905" i="3"/>
  <c r="O905" i="3" s="1"/>
  <c r="F905" i="3"/>
  <c r="F904" i="3"/>
  <c r="N904" i="3" s="1"/>
  <c r="O904" i="3" s="1"/>
  <c r="F903" i="3"/>
  <c r="N903" i="3" s="1"/>
  <c r="O903" i="3" s="1"/>
  <c r="O902" i="3"/>
  <c r="N902" i="3"/>
  <c r="F902" i="3"/>
  <c r="N901" i="3"/>
  <c r="O901" i="3" s="1"/>
  <c r="F901" i="3"/>
  <c r="L898" i="3"/>
  <c r="F898" i="3"/>
  <c r="N898" i="3" s="1"/>
  <c r="O898" i="3" s="1"/>
  <c r="O897" i="3"/>
  <c r="L897" i="3"/>
  <c r="F897" i="3"/>
  <c r="N897" i="3" s="1"/>
  <c r="O896" i="3"/>
  <c r="L896" i="3"/>
  <c r="F896" i="3"/>
  <c r="N896" i="3" s="1"/>
  <c r="L895" i="3"/>
  <c r="F895" i="3"/>
  <c r="N895" i="3" s="1"/>
  <c r="O895" i="3" s="1"/>
  <c r="L894" i="3"/>
  <c r="F894" i="3"/>
  <c r="N894" i="3" s="1"/>
  <c r="O894" i="3" s="1"/>
  <c r="O893" i="3"/>
  <c r="L893" i="3"/>
  <c r="F893" i="3"/>
  <c r="N893" i="3" s="1"/>
  <c r="O892" i="3"/>
  <c r="L892" i="3"/>
  <c r="F892" i="3"/>
  <c r="N892" i="3" s="1"/>
  <c r="L891" i="3"/>
  <c r="F891" i="3"/>
  <c r="N891" i="3" s="1"/>
  <c r="O891" i="3" s="1"/>
  <c r="L890" i="3"/>
  <c r="F890" i="3"/>
  <c r="N890" i="3" s="1"/>
  <c r="O890" i="3" s="1"/>
  <c r="O889" i="3"/>
  <c r="L889" i="3"/>
  <c r="F889" i="3"/>
  <c r="N889" i="3" s="1"/>
  <c r="O888" i="3"/>
  <c r="L888" i="3"/>
  <c r="F888" i="3"/>
  <c r="N888" i="3" s="1"/>
  <c r="L887" i="3"/>
  <c r="F887" i="3"/>
  <c r="N887" i="3" s="1"/>
  <c r="O887" i="3" s="1"/>
  <c r="L886" i="3"/>
  <c r="F886" i="3"/>
  <c r="N886" i="3" s="1"/>
  <c r="O886" i="3" s="1"/>
  <c r="O885" i="3"/>
  <c r="L885" i="3"/>
  <c r="F885" i="3"/>
  <c r="N885" i="3" s="1"/>
  <c r="O884" i="3"/>
  <c r="L884" i="3"/>
  <c r="F884" i="3"/>
  <c r="N884" i="3" s="1"/>
  <c r="L883" i="3"/>
  <c r="F883" i="3"/>
  <c r="N883" i="3" s="1"/>
  <c r="O883" i="3" s="1"/>
  <c r="L882" i="3"/>
  <c r="F882" i="3"/>
  <c r="N882" i="3" s="1"/>
  <c r="O882" i="3" s="1"/>
  <c r="O881" i="3"/>
  <c r="L881" i="3"/>
  <c r="F881" i="3"/>
  <c r="N881" i="3" s="1"/>
  <c r="O880" i="3"/>
  <c r="L880" i="3"/>
  <c r="F880" i="3"/>
  <c r="N880" i="3" s="1"/>
  <c r="M879" i="3"/>
  <c r="L879" i="3"/>
  <c r="F879" i="3"/>
  <c r="N879" i="3" s="1"/>
  <c r="O879" i="3" s="1"/>
  <c r="M878" i="3"/>
  <c r="L878" i="3"/>
  <c r="F878" i="3"/>
  <c r="N878" i="3" s="1"/>
  <c r="O878" i="3" s="1"/>
  <c r="N877" i="3"/>
  <c r="O877" i="3" s="1"/>
  <c r="M877" i="3"/>
  <c r="L877" i="3"/>
  <c r="F877" i="3"/>
  <c r="N876" i="3"/>
  <c r="O876" i="3" s="1"/>
  <c r="M876" i="3"/>
  <c r="L876" i="3"/>
  <c r="F876" i="3"/>
  <c r="M875" i="3"/>
  <c r="L875" i="3"/>
  <c r="F875" i="3"/>
  <c r="N875" i="3" s="1"/>
  <c r="O875" i="3" s="1"/>
  <c r="M874" i="3"/>
  <c r="L874" i="3"/>
  <c r="F874" i="3"/>
  <c r="N874" i="3" s="1"/>
  <c r="O874" i="3" s="1"/>
  <c r="L873" i="3"/>
  <c r="N873" i="3" s="1"/>
  <c r="O873" i="3" s="1"/>
  <c r="F873" i="3"/>
  <c r="N872" i="3"/>
  <c r="M872" i="3"/>
  <c r="L872" i="3"/>
  <c r="F872" i="3"/>
  <c r="N871" i="3"/>
  <c r="O871" i="3" s="1"/>
  <c r="M871" i="3"/>
  <c r="L871" i="3"/>
  <c r="F871" i="3"/>
  <c r="L870" i="3"/>
  <c r="F870" i="3"/>
  <c r="N870" i="3" s="1"/>
  <c r="O870" i="3" s="1"/>
  <c r="L869" i="3"/>
  <c r="F869" i="3"/>
  <c r="N869" i="3" s="1"/>
  <c r="O869" i="3" s="1"/>
  <c r="O868" i="3"/>
  <c r="M868" i="3"/>
  <c r="L868" i="3"/>
  <c r="F868" i="3"/>
  <c r="N868" i="3" s="1"/>
  <c r="M867" i="3"/>
  <c r="L867" i="3"/>
  <c r="F867" i="3"/>
  <c r="L866" i="3"/>
  <c r="N866" i="3" s="1"/>
  <c r="O866" i="3" s="1"/>
  <c r="F866" i="3"/>
  <c r="L865" i="3"/>
  <c r="N865" i="3" s="1"/>
  <c r="O865" i="3" s="1"/>
  <c r="F865" i="3"/>
  <c r="N864" i="3"/>
  <c r="M864" i="3"/>
  <c r="L864" i="3"/>
  <c r="F864" i="3"/>
  <c r="N863" i="3"/>
  <c r="O863" i="3" s="1"/>
  <c r="M863" i="3"/>
  <c r="L863" i="3"/>
  <c r="F863" i="3"/>
  <c r="O862" i="3"/>
  <c r="L862" i="3"/>
  <c r="F862" i="3"/>
  <c r="N862" i="3" s="1"/>
  <c r="L861" i="3"/>
  <c r="F861" i="3"/>
  <c r="N861" i="3" s="1"/>
  <c r="O861" i="3" s="1"/>
  <c r="M860" i="3"/>
  <c r="L860" i="3"/>
  <c r="F860" i="3"/>
  <c r="N860" i="3" s="1"/>
  <c r="O860" i="3" s="1"/>
  <c r="M859" i="3"/>
  <c r="L859" i="3"/>
  <c r="F859" i="3"/>
  <c r="N859" i="3" s="1"/>
  <c r="O859" i="3" s="1"/>
  <c r="L858" i="3"/>
  <c r="N858" i="3" s="1"/>
  <c r="O858" i="3" s="1"/>
  <c r="F858" i="3"/>
  <c r="L857" i="3"/>
  <c r="N857" i="3" s="1"/>
  <c r="O857" i="3" s="1"/>
  <c r="F857" i="3"/>
  <c r="L856" i="3"/>
  <c r="N856" i="3" s="1"/>
  <c r="O856" i="3" s="1"/>
  <c r="F856" i="3"/>
  <c r="N855" i="3"/>
  <c r="M855" i="3"/>
  <c r="L855" i="3"/>
  <c r="F855" i="3"/>
  <c r="N854" i="3"/>
  <c r="O854" i="3" s="1"/>
  <c r="L854" i="3"/>
  <c r="F854" i="3"/>
  <c r="N853" i="3"/>
  <c r="O853" i="3" s="1"/>
  <c r="L853" i="3"/>
  <c r="F853" i="3"/>
  <c r="N852" i="3"/>
  <c r="O852" i="3" s="1"/>
  <c r="M852" i="3"/>
  <c r="L852" i="3"/>
  <c r="F852" i="3"/>
  <c r="O851" i="3"/>
  <c r="M851" i="3"/>
  <c r="L851" i="3"/>
  <c r="F851" i="3"/>
  <c r="N851" i="3" s="1"/>
  <c r="L850" i="3"/>
  <c r="N850" i="3" s="1"/>
  <c r="O850" i="3" s="1"/>
  <c r="M849" i="3"/>
  <c r="L849" i="3"/>
  <c r="F849" i="3"/>
  <c r="N849" i="3" s="1"/>
  <c r="O849" i="3" s="1"/>
  <c r="L848" i="3"/>
  <c r="F848" i="3"/>
  <c r="L847" i="3"/>
  <c r="F847" i="3"/>
  <c r="N847" i="3" s="1"/>
  <c r="O847" i="3" s="1"/>
  <c r="L846" i="3"/>
  <c r="F846" i="3"/>
  <c r="L845" i="3"/>
  <c r="F845" i="3"/>
  <c r="N845" i="3" s="1"/>
  <c r="O845" i="3" s="1"/>
  <c r="M844" i="3"/>
  <c r="L844" i="3"/>
  <c r="F844" i="3"/>
  <c r="N844" i="3" s="1"/>
  <c r="O844" i="3" s="1"/>
  <c r="N843" i="3"/>
  <c r="O843" i="3" s="1"/>
  <c r="L843" i="3"/>
  <c r="F843" i="3"/>
  <c r="N842" i="3"/>
  <c r="M842" i="3"/>
  <c r="L842" i="3"/>
  <c r="F842" i="3"/>
  <c r="N841" i="3"/>
  <c r="O841" i="3" s="1"/>
  <c r="M841" i="3"/>
  <c r="L841" i="3"/>
  <c r="F841" i="3"/>
  <c r="O840" i="3"/>
  <c r="L840" i="3"/>
  <c r="F840" i="3"/>
  <c r="N840" i="3" s="1"/>
  <c r="O839" i="3"/>
  <c r="L839" i="3"/>
  <c r="F839" i="3"/>
  <c r="N839" i="3" s="1"/>
  <c r="L838" i="3"/>
  <c r="F838" i="3"/>
  <c r="N838" i="3" s="1"/>
  <c r="O838" i="3" s="1"/>
  <c r="M837" i="3"/>
  <c r="L837" i="3"/>
  <c r="F837" i="3"/>
  <c r="N837" i="3" s="1"/>
  <c r="O837" i="3" s="1"/>
  <c r="M836" i="3"/>
  <c r="L836" i="3"/>
  <c r="F836" i="3"/>
  <c r="N836" i="3" s="1"/>
  <c r="O836" i="3" s="1"/>
  <c r="N835" i="3"/>
  <c r="O835" i="3" s="1"/>
  <c r="M835" i="3"/>
  <c r="L835" i="3"/>
  <c r="F835" i="3"/>
  <c r="M834" i="3"/>
  <c r="L834" i="3"/>
  <c r="F834" i="3"/>
  <c r="N834" i="3" s="1"/>
  <c r="O834" i="3" s="1"/>
  <c r="L833" i="3"/>
  <c r="F833" i="3"/>
  <c r="N833" i="3" s="1"/>
  <c r="O833" i="3" s="1"/>
  <c r="O832" i="3"/>
  <c r="L832" i="3"/>
  <c r="F832" i="3"/>
  <c r="N832" i="3" s="1"/>
  <c r="O831" i="3"/>
  <c r="L831" i="3"/>
  <c r="F831" i="3"/>
  <c r="N831" i="3" s="1"/>
  <c r="L830" i="3"/>
  <c r="F830" i="3"/>
  <c r="N830" i="3" s="1"/>
  <c r="O830" i="3" s="1"/>
  <c r="L829" i="3"/>
  <c r="F829" i="3"/>
  <c r="N829" i="3" s="1"/>
  <c r="O829" i="3" s="1"/>
  <c r="O828" i="3"/>
  <c r="L828" i="3"/>
  <c r="F828" i="3"/>
  <c r="N828" i="3" s="1"/>
  <c r="O827" i="3"/>
  <c r="L827" i="3"/>
  <c r="F827" i="3"/>
  <c r="N827" i="3" s="1"/>
  <c r="L826" i="3"/>
  <c r="F826" i="3"/>
  <c r="N826" i="3" s="1"/>
  <c r="O826" i="3" s="1"/>
  <c r="L825" i="3"/>
  <c r="F825" i="3"/>
  <c r="N825" i="3" s="1"/>
  <c r="O825" i="3" s="1"/>
  <c r="O824" i="3"/>
  <c r="L824" i="3"/>
  <c r="F824" i="3"/>
  <c r="N824" i="3" s="1"/>
  <c r="O823" i="3"/>
  <c r="L823" i="3"/>
  <c r="F823" i="3"/>
  <c r="N823" i="3" s="1"/>
  <c r="L822" i="3"/>
  <c r="F822" i="3"/>
  <c r="N822" i="3" s="1"/>
  <c r="O822" i="3" s="1"/>
  <c r="D59" i="4"/>
  <c r="E59" i="4"/>
  <c r="F59" i="4"/>
  <c r="C59" i="4"/>
  <c r="F41" i="4"/>
  <c r="F40" i="4"/>
  <c r="O842" i="3" l="1"/>
  <c r="O864" i="3"/>
  <c r="N846" i="3"/>
  <c r="O846" i="3" s="1"/>
  <c r="O899" i="3" s="1"/>
  <c r="N848" i="3"/>
  <c r="O848" i="3" s="1"/>
  <c r="O855" i="3"/>
  <c r="N867" i="3"/>
  <c r="O867" i="3" s="1"/>
  <c r="O872" i="3"/>
  <c r="O1186" i="3"/>
  <c r="O958" i="3"/>
  <c r="M899" i="3"/>
  <c r="O1015" i="3"/>
  <c r="O1670" i="3"/>
  <c r="M1752" i="3"/>
  <c r="N1019" i="3"/>
  <c r="O1019" i="3" s="1"/>
  <c r="N1069" i="3"/>
  <c r="O1069" i="3" s="1"/>
  <c r="N1071" i="3"/>
  <c r="O1071" i="3" s="1"/>
  <c r="N1073" i="3"/>
  <c r="O1073" i="3" s="1"/>
  <c r="N1075" i="3"/>
  <c r="O1075" i="3" s="1"/>
  <c r="N1077" i="3"/>
  <c r="O1077" i="3" s="1"/>
  <c r="N1079" i="3"/>
  <c r="O1079" i="3" s="1"/>
  <c r="N1081" i="3"/>
  <c r="O1081" i="3" s="1"/>
  <c r="N1083" i="3"/>
  <c r="O1083" i="3" s="1"/>
  <c r="N1085" i="3"/>
  <c r="O1085" i="3" s="1"/>
  <c r="N1087" i="3"/>
  <c r="O1087" i="3" s="1"/>
  <c r="N1089" i="3"/>
  <c r="O1089" i="3" s="1"/>
  <c r="N1091" i="3"/>
  <c r="O1091" i="3" s="1"/>
  <c r="N1347" i="3"/>
  <c r="O1347" i="3" s="1"/>
  <c r="N1357" i="3"/>
  <c r="O1357" i="3" s="1"/>
  <c r="N1359" i="3"/>
  <c r="O1359" i="3" s="1"/>
  <c r="N1361" i="3"/>
  <c r="O1361" i="3" s="1"/>
  <c r="N1363" i="3"/>
  <c r="O1363" i="3" s="1"/>
  <c r="N1365" i="3"/>
  <c r="O1365" i="3" s="1"/>
  <c r="N1367" i="3"/>
  <c r="O1367" i="3" s="1"/>
  <c r="N1369" i="3"/>
  <c r="O1369" i="3" s="1"/>
  <c r="N1512" i="3"/>
  <c r="O1512" i="3" s="1"/>
  <c r="N1528" i="3"/>
  <c r="O1528" i="3" s="1"/>
  <c r="N1544" i="3"/>
  <c r="O1544" i="3" s="1"/>
  <c r="N1018" i="3"/>
  <c r="O1018" i="3" s="1"/>
  <c r="O1045" i="3" s="1"/>
  <c r="N1057" i="3"/>
  <c r="O1057" i="3" s="1"/>
  <c r="O1093" i="3" s="1"/>
  <c r="N1059" i="3"/>
  <c r="O1059" i="3" s="1"/>
  <c r="N1131" i="3"/>
  <c r="O1131" i="3" s="1"/>
  <c r="O1147" i="3" s="1"/>
  <c r="N1133" i="3"/>
  <c r="O1133" i="3" s="1"/>
  <c r="N1135" i="3"/>
  <c r="O1135" i="3" s="1"/>
  <c r="N1137" i="3"/>
  <c r="O1137" i="3" s="1"/>
  <c r="N1139" i="3"/>
  <c r="O1139" i="3" s="1"/>
  <c r="N1141" i="3"/>
  <c r="O1141" i="3" s="1"/>
  <c r="N1212" i="3"/>
  <c r="O1212" i="3" s="1"/>
  <c r="O1970" i="3"/>
  <c r="N1209" i="3"/>
  <c r="O1209" i="3" s="1"/>
  <c r="O1305" i="3" s="1"/>
  <c r="N1213" i="3"/>
  <c r="O1213" i="3" s="1"/>
  <c r="N1233" i="3"/>
  <c r="O1233" i="3" s="1"/>
  <c r="N1235" i="3"/>
  <c r="O1235" i="3" s="1"/>
  <c r="N1237" i="3"/>
  <c r="O1237" i="3" s="1"/>
  <c r="N1239" i="3"/>
  <c r="O1239" i="3" s="1"/>
  <c r="N1241" i="3"/>
  <c r="O1241" i="3" s="1"/>
  <c r="N1243" i="3"/>
  <c r="O1243" i="3" s="1"/>
  <c r="N1245" i="3"/>
  <c r="O1245" i="3" s="1"/>
  <c r="N1247" i="3"/>
  <c r="O1247" i="3" s="1"/>
  <c r="N1355" i="3"/>
  <c r="O1355" i="3" s="1"/>
  <c r="O1382" i="3"/>
  <c r="O1335" i="3"/>
  <c r="O1402" i="3" s="1"/>
  <c r="O1752" i="3"/>
  <c r="N1501" i="3"/>
  <c r="O1501" i="3" s="1"/>
  <c r="O1548" i="3" s="1"/>
  <c r="N1505" i="3"/>
  <c r="O1505" i="3" s="1"/>
  <c r="N1509" i="3"/>
  <c r="O1509" i="3" s="1"/>
  <c r="N1513" i="3"/>
  <c r="O1513" i="3" s="1"/>
  <c r="N1517" i="3"/>
  <c r="O1517" i="3" s="1"/>
  <c r="N1521" i="3"/>
  <c r="O1521" i="3" s="1"/>
  <c r="N1525" i="3"/>
  <c r="O1525" i="3" s="1"/>
  <c r="N1529" i="3"/>
  <c r="O1529" i="3" s="1"/>
  <c r="N1533" i="3"/>
  <c r="O1533" i="3" s="1"/>
  <c r="N1537" i="3"/>
  <c r="O1537" i="3" s="1"/>
  <c r="N1541" i="3"/>
  <c r="O1541" i="3" s="1"/>
  <c r="N1545" i="3"/>
  <c r="O1545" i="3" s="1"/>
  <c r="N1502" i="3"/>
  <c r="O1502" i="3" s="1"/>
  <c r="N1506" i="3"/>
  <c r="O1506" i="3" s="1"/>
  <c r="N1510" i="3"/>
  <c r="O1510" i="3" s="1"/>
  <c r="N1514" i="3"/>
  <c r="O1514" i="3" s="1"/>
  <c r="N1518" i="3"/>
  <c r="O1518" i="3" s="1"/>
  <c r="N1522" i="3"/>
  <c r="O1522" i="3" s="1"/>
  <c r="N1526" i="3"/>
  <c r="O1526" i="3" s="1"/>
  <c r="N1530" i="3"/>
  <c r="O1530" i="3" s="1"/>
  <c r="N1534" i="3"/>
  <c r="O1534" i="3" s="1"/>
  <c r="N1538" i="3"/>
  <c r="O1538" i="3" s="1"/>
  <c r="N1542" i="3"/>
  <c r="O1542" i="3" s="1"/>
  <c r="N1546" i="3"/>
  <c r="O1546" i="3" s="1"/>
  <c r="N1674" i="3"/>
  <c r="O1674" i="3" s="1"/>
  <c r="N1743" i="3"/>
  <c r="O1743" i="3" s="1"/>
  <c r="N1799" i="3"/>
  <c r="O1799" i="3" s="1"/>
  <c r="O2099" i="3"/>
  <c r="N1747" i="3"/>
  <c r="O1747" i="3" s="1"/>
  <c r="N1781" i="3"/>
  <c r="O1781" i="3" s="1"/>
  <c r="O1814" i="3" s="1"/>
  <c r="O820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1814" i="3" l="1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M805" i="3"/>
  <c r="F804" i="3"/>
  <c r="F803" i="3"/>
  <c r="F802" i="3"/>
  <c r="F801" i="3"/>
  <c r="F800" i="3"/>
  <c r="F799" i="3"/>
  <c r="G798" i="3"/>
  <c r="F798" i="3" s="1"/>
  <c r="F797" i="3"/>
  <c r="F796" i="3"/>
  <c r="F795" i="3"/>
  <c r="F794" i="3"/>
  <c r="F793" i="3"/>
  <c r="F792" i="3"/>
  <c r="F791" i="3"/>
  <c r="F790" i="3"/>
  <c r="G789" i="3"/>
  <c r="F789" i="3" s="1"/>
  <c r="F788" i="3"/>
  <c r="F787" i="3"/>
  <c r="F786" i="3"/>
  <c r="F785" i="3"/>
  <c r="F784" i="3"/>
  <c r="F783" i="3"/>
  <c r="F782" i="3"/>
  <c r="F781" i="3"/>
  <c r="F780" i="3"/>
  <c r="G779" i="3"/>
  <c r="F779" i="3" s="1"/>
  <c r="F778" i="3"/>
  <c r="F777" i="3"/>
  <c r="M776" i="3"/>
  <c r="F776" i="3"/>
  <c r="M775" i="3"/>
  <c r="F775" i="3"/>
  <c r="F774" i="3"/>
  <c r="F773" i="3"/>
  <c r="F772" i="3"/>
  <c r="F771" i="3"/>
  <c r="F770" i="3"/>
  <c r="F769" i="3"/>
  <c r="F768" i="3"/>
  <c r="G767" i="3"/>
  <c r="F767" i="3"/>
  <c r="F766" i="3"/>
  <c r="F765" i="3"/>
  <c r="F764" i="3"/>
  <c r="F763" i="3"/>
  <c r="F762" i="3"/>
  <c r="G761" i="3"/>
  <c r="F761" i="3" s="1"/>
  <c r="F760" i="3"/>
  <c r="F759" i="3"/>
  <c r="F758" i="3"/>
  <c r="F757" i="3"/>
  <c r="F756" i="3"/>
  <c r="F755" i="3"/>
  <c r="G754" i="3"/>
  <c r="F754" i="3" s="1"/>
  <c r="F753" i="3"/>
  <c r="F752" i="3"/>
  <c r="F751" i="3"/>
  <c r="F750" i="3"/>
  <c r="F749" i="3"/>
  <c r="F748" i="3"/>
  <c r="F747" i="3"/>
  <c r="G746" i="3"/>
  <c r="F746" i="3" s="1"/>
  <c r="F745" i="3"/>
  <c r="F744" i="3"/>
  <c r="F743" i="3"/>
  <c r="F742" i="3"/>
  <c r="F741" i="3"/>
  <c r="M740" i="3"/>
  <c r="G740" i="3"/>
  <c r="F740" i="3"/>
  <c r="F739" i="3"/>
  <c r="F738" i="3"/>
  <c r="G737" i="3"/>
  <c r="F737" i="3"/>
  <c r="F736" i="3"/>
  <c r="F735" i="3"/>
  <c r="M734" i="3"/>
  <c r="G734" i="3"/>
  <c r="F734" i="3" s="1"/>
  <c r="F733" i="3"/>
  <c r="F732" i="3"/>
  <c r="F731" i="3"/>
  <c r="F730" i="3"/>
  <c r="F729" i="3"/>
  <c r="M728" i="3"/>
  <c r="G728" i="3"/>
  <c r="F728" i="3" s="1"/>
  <c r="F727" i="3"/>
  <c r="F726" i="3"/>
  <c r="F725" i="3"/>
  <c r="F724" i="3"/>
  <c r="F723" i="3"/>
  <c r="F722" i="3"/>
  <c r="G721" i="3"/>
  <c r="F721" i="3" s="1"/>
  <c r="F720" i="3"/>
  <c r="F719" i="3"/>
  <c r="F718" i="3"/>
  <c r="P268" i="3" l="1"/>
  <c r="M716" i="3"/>
  <c r="L715" i="3"/>
  <c r="G715" i="3"/>
  <c r="F715" i="3"/>
  <c r="L714" i="3"/>
  <c r="G714" i="3"/>
  <c r="F714" i="3" s="1"/>
  <c r="L713" i="3"/>
  <c r="F713" i="3"/>
  <c r="N713" i="3" s="1"/>
  <c r="O713" i="3" s="1"/>
  <c r="L712" i="3"/>
  <c r="F712" i="3"/>
  <c r="L711" i="3"/>
  <c r="F711" i="3"/>
  <c r="N711" i="3" s="1"/>
  <c r="O711" i="3" s="1"/>
  <c r="L710" i="3"/>
  <c r="F710" i="3"/>
  <c r="L709" i="3"/>
  <c r="F709" i="3"/>
  <c r="N709" i="3" s="1"/>
  <c r="O709" i="3" s="1"/>
  <c r="L708" i="3"/>
  <c r="F708" i="3"/>
  <c r="L707" i="3"/>
  <c r="F707" i="3"/>
  <c r="N707" i="3" s="1"/>
  <c r="O707" i="3" s="1"/>
  <c r="L706" i="3"/>
  <c r="F706" i="3"/>
  <c r="N706" i="3" l="1"/>
  <c r="O706" i="3" s="1"/>
  <c r="N708" i="3"/>
  <c r="O708" i="3" s="1"/>
  <c r="N710" i="3"/>
  <c r="O710" i="3" s="1"/>
  <c r="N712" i="3"/>
  <c r="O712" i="3" s="1"/>
  <c r="N714" i="3"/>
  <c r="O714" i="3" s="1"/>
  <c r="N715" i="3"/>
  <c r="O715" i="3" s="1"/>
  <c r="M546" i="3" l="1"/>
  <c r="M704" i="3"/>
  <c r="F703" i="3"/>
  <c r="N703" i="3" s="1"/>
  <c r="O703" i="3" s="1"/>
  <c r="F702" i="3"/>
  <c r="N702" i="3" s="1"/>
  <c r="O702" i="3" s="1"/>
  <c r="F701" i="3"/>
  <c r="N701" i="3" s="1"/>
  <c r="O701" i="3" s="1"/>
  <c r="F700" i="3"/>
  <c r="N700" i="3" s="1"/>
  <c r="O700" i="3" s="1"/>
  <c r="F699" i="3"/>
  <c r="N699" i="3" s="1"/>
  <c r="O699" i="3" s="1"/>
  <c r="F698" i="3"/>
  <c r="N698" i="3" s="1"/>
  <c r="O698" i="3" s="1"/>
  <c r="F697" i="3"/>
  <c r="N697" i="3" s="1"/>
  <c r="O697" i="3" s="1"/>
  <c r="F696" i="3"/>
  <c r="N696" i="3" s="1"/>
  <c r="O696" i="3" s="1"/>
  <c r="F695" i="3"/>
  <c r="N695" i="3" s="1"/>
  <c r="O695" i="3" s="1"/>
  <c r="F694" i="3"/>
  <c r="N694" i="3" s="1"/>
  <c r="O694" i="3" s="1"/>
  <c r="F693" i="3"/>
  <c r="N693" i="3" s="1"/>
  <c r="O693" i="3" s="1"/>
  <c r="F692" i="3"/>
  <c r="N692" i="3" s="1"/>
  <c r="O692" i="3" s="1"/>
  <c r="F691" i="3"/>
  <c r="N691" i="3" s="1"/>
  <c r="O691" i="3" s="1"/>
  <c r="F690" i="3"/>
  <c r="N690" i="3" s="1"/>
  <c r="O690" i="3" s="1"/>
  <c r="F689" i="3"/>
  <c r="N689" i="3" s="1"/>
  <c r="O689" i="3" s="1"/>
  <c r="F688" i="3"/>
  <c r="N688" i="3" s="1"/>
  <c r="O688" i="3" s="1"/>
  <c r="F687" i="3"/>
  <c r="N687" i="3" s="1"/>
  <c r="O687" i="3" s="1"/>
  <c r="F686" i="3"/>
  <c r="N686" i="3" s="1"/>
  <c r="O686" i="3" s="1"/>
  <c r="F685" i="3"/>
  <c r="N685" i="3" s="1"/>
  <c r="O685" i="3" s="1"/>
  <c r="F684" i="3"/>
  <c r="N684" i="3" s="1"/>
  <c r="O684" i="3" s="1"/>
  <c r="F683" i="3"/>
  <c r="N683" i="3" s="1"/>
  <c r="O683" i="3" s="1"/>
  <c r="F682" i="3"/>
  <c r="N682" i="3" s="1"/>
  <c r="O682" i="3" s="1"/>
  <c r="F681" i="3"/>
  <c r="N681" i="3" s="1"/>
  <c r="O681" i="3" s="1"/>
  <c r="F680" i="3"/>
  <c r="N680" i="3" s="1"/>
  <c r="O680" i="3" s="1"/>
  <c r="F679" i="3"/>
  <c r="N679" i="3" s="1"/>
  <c r="O679" i="3" s="1"/>
  <c r="F678" i="3"/>
  <c r="N678" i="3" s="1"/>
  <c r="O678" i="3" s="1"/>
  <c r="F677" i="3"/>
  <c r="N677" i="3" s="1"/>
  <c r="O677" i="3" s="1"/>
  <c r="O704" i="3" l="1"/>
  <c r="M675" i="3"/>
  <c r="N666" i="3"/>
  <c r="O666" i="3" s="1"/>
  <c r="F674" i="3"/>
  <c r="N674" i="3" s="1"/>
  <c r="O674" i="3" s="1"/>
  <c r="F673" i="3"/>
  <c r="N673" i="3" s="1"/>
  <c r="O673" i="3" s="1"/>
  <c r="F672" i="3"/>
  <c r="N672" i="3" s="1"/>
  <c r="O672" i="3" s="1"/>
  <c r="F671" i="3"/>
  <c r="N671" i="3" s="1"/>
  <c r="O671" i="3" s="1"/>
  <c r="F670" i="3"/>
  <c r="N670" i="3" s="1"/>
  <c r="O670" i="3" s="1"/>
  <c r="F669" i="3"/>
  <c r="N669" i="3" s="1"/>
  <c r="O669" i="3" s="1"/>
  <c r="F668" i="3"/>
  <c r="N668" i="3" s="1"/>
  <c r="O668" i="3" s="1"/>
  <c r="F667" i="3"/>
  <c r="N667" i="3" s="1"/>
  <c r="O667" i="3" s="1"/>
  <c r="F665" i="3"/>
  <c r="N665" i="3" s="1"/>
  <c r="O665" i="3" s="1"/>
  <c r="F664" i="3"/>
  <c r="N664" i="3" s="1"/>
  <c r="O664" i="3" s="1"/>
  <c r="F663" i="3"/>
  <c r="N663" i="3" s="1"/>
  <c r="O663" i="3" s="1"/>
  <c r="F662" i="3"/>
  <c r="N662" i="3" s="1"/>
  <c r="O662" i="3" s="1"/>
  <c r="F661" i="3"/>
  <c r="N661" i="3" s="1"/>
  <c r="O661" i="3" s="1"/>
  <c r="F660" i="3"/>
  <c r="N660" i="3" s="1"/>
  <c r="O660" i="3" s="1"/>
  <c r="F659" i="3"/>
  <c r="N659" i="3" s="1"/>
  <c r="O659" i="3" s="1"/>
  <c r="F658" i="3"/>
  <c r="N658" i="3" s="1"/>
  <c r="O658" i="3" s="1"/>
  <c r="F657" i="3"/>
  <c r="N657" i="3" s="1"/>
  <c r="O657" i="3" s="1"/>
  <c r="F656" i="3"/>
  <c r="N656" i="3" s="1"/>
  <c r="O656" i="3" s="1"/>
  <c r="F655" i="3"/>
  <c r="N655" i="3" s="1"/>
  <c r="O655" i="3" s="1"/>
  <c r="F654" i="3"/>
  <c r="N654" i="3" s="1"/>
  <c r="O654" i="3" s="1"/>
  <c r="F653" i="3"/>
  <c r="N653" i="3" s="1"/>
  <c r="O653" i="3" s="1"/>
  <c r="F652" i="3"/>
  <c r="N652" i="3" s="1"/>
  <c r="O652" i="3" s="1"/>
  <c r="F651" i="3"/>
  <c r="N651" i="3" s="1"/>
  <c r="O651" i="3" s="1"/>
  <c r="F650" i="3"/>
  <c r="N650" i="3" s="1"/>
  <c r="O650" i="3" l="1"/>
  <c r="O675" i="3" s="1"/>
  <c r="O618" i="3"/>
  <c r="M648" i="3"/>
  <c r="F647" i="3"/>
  <c r="N647" i="3" s="1"/>
  <c r="F646" i="3"/>
  <c r="N646" i="3" s="1"/>
  <c r="O646" i="3" s="1"/>
  <c r="F645" i="3"/>
  <c r="N645" i="3" s="1"/>
  <c r="O645" i="3" s="1"/>
  <c r="F644" i="3"/>
  <c r="N644" i="3" s="1"/>
  <c r="O644" i="3" s="1"/>
  <c r="F643" i="3"/>
  <c r="N643" i="3" s="1"/>
  <c r="O643" i="3" s="1"/>
  <c r="F642" i="3"/>
  <c r="N642" i="3" s="1"/>
  <c r="O642" i="3" s="1"/>
  <c r="F641" i="3"/>
  <c r="N641" i="3" s="1"/>
  <c r="O641" i="3" s="1"/>
  <c r="F640" i="3"/>
  <c r="N640" i="3" s="1"/>
  <c r="O640" i="3" s="1"/>
  <c r="F639" i="3"/>
  <c r="N639" i="3" s="1"/>
  <c r="O639" i="3" s="1"/>
  <c r="F638" i="3"/>
  <c r="N638" i="3" s="1"/>
  <c r="O638" i="3" s="1"/>
  <c r="F637" i="3"/>
  <c r="N637" i="3" s="1"/>
  <c r="O637" i="3" s="1"/>
  <c r="F636" i="3"/>
  <c r="N636" i="3" s="1"/>
  <c r="O636" i="3" s="1"/>
  <c r="F635" i="3"/>
  <c r="N635" i="3" s="1"/>
  <c r="O635" i="3" s="1"/>
  <c r="F634" i="3"/>
  <c r="N634" i="3" s="1"/>
  <c r="O634" i="3" s="1"/>
  <c r="F633" i="3"/>
  <c r="N633" i="3" s="1"/>
  <c r="O633" i="3" s="1"/>
  <c r="F632" i="3"/>
  <c r="N632" i="3" s="1"/>
  <c r="O632" i="3" s="1"/>
  <c r="F631" i="3"/>
  <c r="N631" i="3" s="1"/>
  <c r="O631" i="3" s="1"/>
  <c r="F630" i="3"/>
  <c r="N630" i="3" s="1"/>
  <c r="O630" i="3" s="1"/>
  <c r="F629" i="3"/>
  <c r="N629" i="3" s="1"/>
  <c r="O629" i="3" s="1"/>
  <c r="F628" i="3"/>
  <c r="N628" i="3" s="1"/>
  <c r="O628" i="3" s="1"/>
  <c r="F627" i="3"/>
  <c r="N627" i="3" s="1"/>
  <c r="O627" i="3" s="1"/>
  <c r="F626" i="3"/>
  <c r="N626" i="3" s="1"/>
  <c r="O626" i="3" s="1"/>
  <c r="F625" i="3"/>
  <c r="N625" i="3" s="1"/>
  <c r="O625" i="3" s="1"/>
  <c r="F624" i="3"/>
  <c r="N624" i="3" s="1"/>
  <c r="O624" i="3" s="1"/>
  <c r="F623" i="3"/>
  <c r="N623" i="3" s="1"/>
  <c r="O623" i="3" s="1"/>
  <c r="F622" i="3"/>
  <c r="N622" i="3" s="1"/>
  <c r="O622" i="3" s="1"/>
  <c r="F621" i="3"/>
  <c r="N621" i="3" s="1"/>
  <c r="O621" i="3" s="1"/>
  <c r="F620" i="3"/>
  <c r="N620" i="3" s="1"/>
  <c r="O620" i="3" s="1"/>
  <c r="F619" i="3"/>
  <c r="N619" i="3" s="1"/>
  <c r="O619" i="3" s="1"/>
  <c r="O647" i="3" l="1"/>
  <c r="O648" i="3" s="1"/>
  <c r="N548" i="3"/>
  <c r="O548" i="3" s="1"/>
  <c r="N549" i="3"/>
  <c r="O549" i="3" s="1"/>
  <c r="N550" i="3"/>
  <c r="O550" i="3" s="1"/>
  <c r="N551" i="3"/>
  <c r="O551" i="3" s="1"/>
  <c r="N552" i="3"/>
  <c r="O552" i="3" s="1"/>
  <c r="N553" i="3"/>
  <c r="O553" i="3" s="1"/>
  <c r="N554" i="3"/>
  <c r="O554" i="3" s="1"/>
  <c r="N555" i="3"/>
  <c r="O555" i="3" s="1"/>
  <c r="N556" i="3"/>
  <c r="O556" i="3" s="1"/>
  <c r="N557" i="3"/>
  <c r="O557" i="3" s="1"/>
  <c r="N558" i="3"/>
  <c r="O558" i="3" s="1"/>
  <c r="N559" i="3"/>
  <c r="O559" i="3" s="1"/>
  <c r="N560" i="3"/>
  <c r="O560" i="3" s="1"/>
  <c r="N561" i="3"/>
  <c r="O561" i="3" s="1"/>
  <c r="N562" i="3"/>
  <c r="O562" i="3" s="1"/>
  <c r="N563" i="3"/>
  <c r="O563" i="3" s="1"/>
  <c r="N564" i="3"/>
  <c r="O564" i="3" s="1"/>
  <c r="N565" i="3"/>
  <c r="O565" i="3" s="1"/>
  <c r="N566" i="3"/>
  <c r="O566" i="3" s="1"/>
  <c r="N567" i="3"/>
  <c r="O567" i="3" s="1"/>
  <c r="N568" i="3"/>
  <c r="O568" i="3" s="1"/>
  <c r="N569" i="3"/>
  <c r="O569" i="3" s="1"/>
  <c r="N570" i="3"/>
  <c r="O570" i="3" s="1"/>
  <c r="N571" i="3"/>
  <c r="O571" i="3" s="1"/>
  <c r="N572" i="3"/>
  <c r="O572" i="3" s="1"/>
  <c r="N573" i="3"/>
  <c r="O573" i="3" s="1"/>
  <c r="N574" i="3"/>
  <c r="O574" i="3" s="1"/>
  <c r="N575" i="3"/>
  <c r="O575" i="3" s="1"/>
  <c r="N576" i="3"/>
  <c r="O576" i="3" s="1"/>
  <c r="N577" i="3"/>
  <c r="O577" i="3" s="1"/>
  <c r="N578" i="3"/>
  <c r="O578" i="3" s="1"/>
  <c r="N579" i="3"/>
  <c r="O579" i="3" s="1"/>
  <c r="N580" i="3"/>
  <c r="O580" i="3" s="1"/>
  <c r="N581" i="3"/>
  <c r="O581" i="3" s="1"/>
  <c r="N582" i="3"/>
  <c r="O582" i="3" s="1"/>
  <c r="N583" i="3"/>
  <c r="O583" i="3" s="1"/>
  <c r="N584" i="3"/>
  <c r="O584" i="3" s="1"/>
  <c r="N585" i="3"/>
  <c r="O585" i="3" s="1"/>
  <c r="N586" i="3"/>
  <c r="O586" i="3" s="1"/>
  <c r="N587" i="3"/>
  <c r="O587" i="3" s="1"/>
  <c r="N588" i="3"/>
  <c r="O588" i="3" s="1"/>
  <c r="N589" i="3"/>
  <c r="O589" i="3" s="1"/>
  <c r="N590" i="3"/>
  <c r="O590" i="3" s="1"/>
  <c r="N591" i="3"/>
  <c r="O591" i="3" s="1"/>
  <c r="N592" i="3"/>
  <c r="O592" i="3" s="1"/>
  <c r="N593" i="3"/>
  <c r="O593" i="3" s="1"/>
  <c r="N594" i="3"/>
  <c r="O594" i="3" s="1"/>
  <c r="N595" i="3"/>
  <c r="O595" i="3" s="1"/>
  <c r="N596" i="3"/>
  <c r="O596" i="3" s="1"/>
  <c r="N597" i="3"/>
  <c r="O597" i="3" s="1"/>
  <c r="N598" i="3"/>
  <c r="O598" i="3" s="1"/>
  <c r="N599" i="3"/>
  <c r="O599" i="3" s="1"/>
  <c r="N600" i="3"/>
  <c r="O600" i="3" s="1"/>
  <c r="N601" i="3"/>
  <c r="O601" i="3" s="1"/>
  <c r="N602" i="3"/>
  <c r="O602" i="3" s="1"/>
  <c r="N603" i="3"/>
  <c r="O603" i="3" s="1"/>
  <c r="N604" i="3"/>
  <c r="O604" i="3" s="1"/>
  <c r="N605" i="3"/>
  <c r="O605" i="3" s="1"/>
  <c r="N606" i="3"/>
  <c r="O606" i="3" s="1"/>
  <c r="N607" i="3"/>
  <c r="O607" i="3" s="1"/>
  <c r="N608" i="3"/>
  <c r="O608" i="3" s="1"/>
  <c r="N609" i="3"/>
  <c r="O609" i="3" s="1"/>
  <c r="N610" i="3"/>
  <c r="O610" i="3" s="1"/>
  <c r="N611" i="3"/>
  <c r="O611" i="3" s="1"/>
  <c r="N612" i="3"/>
  <c r="O612" i="3" s="1"/>
  <c r="N613" i="3"/>
  <c r="O613" i="3" s="1"/>
  <c r="N614" i="3"/>
  <c r="O614" i="3" s="1"/>
  <c r="N615" i="3"/>
  <c r="O615" i="3" s="1"/>
  <c r="N616" i="3"/>
  <c r="O616" i="3" s="1"/>
  <c r="O617" i="3" l="1"/>
  <c r="M617" i="3"/>
  <c r="F545" i="3" l="1"/>
  <c r="N545" i="3" s="1"/>
  <c r="O545" i="3" s="1"/>
  <c r="F544" i="3"/>
  <c r="N544" i="3" s="1"/>
  <c r="O544" i="3" s="1"/>
  <c r="F543" i="3"/>
  <c r="N543" i="3" s="1"/>
  <c r="O543" i="3" s="1"/>
  <c r="F542" i="3"/>
  <c r="N542" i="3" s="1"/>
  <c r="O542" i="3" s="1"/>
  <c r="F541" i="3"/>
  <c r="N541" i="3" s="1"/>
  <c r="O541" i="3" s="1"/>
  <c r="F540" i="3"/>
  <c r="N540" i="3" s="1"/>
  <c r="O540" i="3" s="1"/>
  <c r="F539" i="3"/>
  <c r="N539" i="3" s="1"/>
  <c r="O539" i="3" s="1"/>
  <c r="F538" i="3"/>
  <c r="N538" i="3" s="1"/>
  <c r="O538" i="3" s="1"/>
  <c r="F537" i="3"/>
  <c r="N537" i="3" s="1"/>
  <c r="O537" i="3" s="1"/>
  <c r="F536" i="3"/>
  <c r="N536" i="3" s="1"/>
  <c r="O536" i="3" s="1"/>
  <c r="F535" i="3"/>
  <c r="N535" i="3" s="1"/>
  <c r="O535" i="3" s="1"/>
  <c r="F534" i="3"/>
  <c r="N534" i="3" s="1"/>
  <c r="O534" i="3" s="1"/>
  <c r="F533" i="3"/>
  <c r="N533" i="3" s="1"/>
  <c r="O533" i="3" s="1"/>
  <c r="F532" i="3"/>
  <c r="N532" i="3" s="1"/>
  <c r="O532" i="3" s="1"/>
  <c r="F531" i="3"/>
  <c r="N531" i="3" s="1"/>
  <c r="O531" i="3" s="1"/>
  <c r="F530" i="3"/>
  <c r="N530" i="3" s="1"/>
  <c r="O530" i="3" l="1"/>
  <c r="O546" i="3" s="1"/>
  <c r="N546" i="3"/>
  <c r="M528" i="3"/>
  <c r="L527" i="3"/>
  <c r="F527" i="3"/>
  <c r="L526" i="3"/>
  <c r="F526" i="3"/>
  <c r="L525" i="3"/>
  <c r="F525" i="3"/>
  <c r="L524" i="3"/>
  <c r="F524" i="3"/>
  <c r="L523" i="3"/>
  <c r="F523" i="3"/>
  <c r="L522" i="3"/>
  <c r="F522" i="3"/>
  <c r="L521" i="3"/>
  <c r="F521" i="3"/>
  <c r="L520" i="3"/>
  <c r="F520" i="3"/>
  <c r="L519" i="3"/>
  <c r="F519" i="3"/>
  <c r="L518" i="3"/>
  <c r="F518" i="3"/>
  <c r="L517" i="3"/>
  <c r="F517" i="3"/>
  <c r="L516" i="3"/>
  <c r="F516" i="3"/>
  <c r="L515" i="3"/>
  <c r="F515" i="3"/>
  <c r="L514" i="3"/>
  <c r="F514" i="3"/>
  <c r="L513" i="3"/>
  <c r="F513" i="3"/>
  <c r="L512" i="3"/>
  <c r="F512" i="3"/>
  <c r="L511" i="3"/>
  <c r="F511" i="3"/>
  <c r="L510" i="3"/>
  <c r="F510" i="3"/>
  <c r="L509" i="3"/>
  <c r="F509" i="3"/>
  <c r="L508" i="3"/>
  <c r="F508" i="3"/>
  <c r="L507" i="3"/>
  <c r="F507" i="3"/>
  <c r="L506" i="3"/>
  <c r="F506" i="3"/>
  <c r="L505" i="3"/>
  <c r="F505" i="3"/>
  <c r="L504" i="3"/>
  <c r="F504" i="3"/>
  <c r="L503" i="3"/>
  <c r="F503" i="3"/>
  <c r="L502" i="3"/>
  <c r="F502" i="3"/>
  <c r="L501" i="3"/>
  <c r="F501" i="3"/>
  <c r="L500" i="3"/>
  <c r="F500" i="3"/>
  <c r="L499" i="3"/>
  <c r="F499" i="3"/>
  <c r="L498" i="3"/>
  <c r="F498" i="3"/>
  <c r="L497" i="3"/>
  <c r="F497" i="3"/>
  <c r="L496" i="3"/>
  <c r="F496" i="3"/>
  <c r="L495" i="3"/>
  <c r="F495" i="3"/>
  <c r="L494" i="3"/>
  <c r="F494" i="3"/>
  <c r="L493" i="3"/>
  <c r="F493" i="3"/>
  <c r="L492" i="3"/>
  <c r="F492" i="3"/>
  <c r="L491" i="3"/>
  <c r="F491" i="3"/>
  <c r="L490" i="3"/>
  <c r="F490" i="3"/>
  <c r="L489" i="3"/>
  <c r="F489" i="3"/>
  <c r="L488" i="3"/>
  <c r="F488" i="3"/>
  <c r="L487" i="3"/>
  <c r="F487" i="3"/>
  <c r="L486" i="3"/>
  <c r="F486" i="3"/>
  <c r="L485" i="3"/>
  <c r="F485" i="3"/>
  <c r="L484" i="3"/>
  <c r="F484" i="3"/>
  <c r="L483" i="3"/>
  <c r="F483" i="3"/>
  <c r="L482" i="3"/>
  <c r="F482" i="3"/>
  <c r="L481" i="3"/>
  <c r="F481" i="3"/>
  <c r="L480" i="3"/>
  <c r="F480" i="3"/>
  <c r="L479" i="3"/>
  <c r="F479" i="3"/>
  <c r="L478" i="3"/>
  <c r="F478" i="3"/>
  <c r="L477" i="3"/>
  <c r="F477" i="3"/>
  <c r="L476" i="3"/>
  <c r="F476" i="3"/>
  <c r="L475" i="3"/>
  <c r="F475" i="3"/>
  <c r="L474" i="3"/>
  <c r="F474" i="3"/>
  <c r="L473" i="3"/>
  <c r="F473" i="3"/>
  <c r="N473" i="3" l="1"/>
  <c r="O473" i="3" s="1"/>
  <c r="N475" i="3"/>
  <c r="O475" i="3" s="1"/>
  <c r="N477" i="3"/>
  <c r="O477" i="3" s="1"/>
  <c r="N479" i="3"/>
  <c r="O479" i="3" s="1"/>
  <c r="N481" i="3"/>
  <c r="O481" i="3" s="1"/>
  <c r="N483" i="3"/>
  <c r="O483" i="3" s="1"/>
  <c r="N485" i="3"/>
  <c r="O485" i="3" s="1"/>
  <c r="N487" i="3"/>
  <c r="O487" i="3" s="1"/>
  <c r="N489" i="3"/>
  <c r="O489" i="3" s="1"/>
  <c r="N491" i="3"/>
  <c r="O491" i="3" s="1"/>
  <c r="N493" i="3"/>
  <c r="O493" i="3" s="1"/>
  <c r="N495" i="3"/>
  <c r="O495" i="3" s="1"/>
  <c r="N497" i="3"/>
  <c r="O497" i="3" s="1"/>
  <c r="N499" i="3"/>
  <c r="O499" i="3" s="1"/>
  <c r="N501" i="3"/>
  <c r="O501" i="3" s="1"/>
  <c r="N503" i="3"/>
  <c r="O503" i="3" s="1"/>
  <c r="N505" i="3"/>
  <c r="O505" i="3" s="1"/>
  <c r="N507" i="3"/>
  <c r="O507" i="3" s="1"/>
  <c r="N509" i="3"/>
  <c r="O509" i="3" s="1"/>
  <c r="N511" i="3"/>
  <c r="O511" i="3" s="1"/>
  <c r="N513" i="3"/>
  <c r="O513" i="3" s="1"/>
  <c r="N515" i="3"/>
  <c r="O515" i="3" s="1"/>
  <c r="N517" i="3"/>
  <c r="O517" i="3" s="1"/>
  <c r="N519" i="3"/>
  <c r="O519" i="3" s="1"/>
  <c r="N521" i="3"/>
  <c r="O521" i="3" s="1"/>
  <c r="N523" i="3"/>
  <c r="O523" i="3" s="1"/>
  <c r="N525" i="3"/>
  <c r="O525" i="3" s="1"/>
  <c r="N474" i="3"/>
  <c r="O474" i="3" s="1"/>
  <c r="N478" i="3"/>
  <c r="O478" i="3" s="1"/>
  <c r="N482" i="3"/>
  <c r="O482" i="3" s="1"/>
  <c r="N486" i="3"/>
  <c r="O486" i="3" s="1"/>
  <c r="N490" i="3"/>
  <c r="O490" i="3" s="1"/>
  <c r="N494" i="3"/>
  <c r="O494" i="3" s="1"/>
  <c r="N498" i="3"/>
  <c r="O498" i="3" s="1"/>
  <c r="N502" i="3"/>
  <c r="O502" i="3" s="1"/>
  <c r="N506" i="3"/>
  <c r="O506" i="3" s="1"/>
  <c r="N510" i="3"/>
  <c r="O510" i="3" s="1"/>
  <c r="N514" i="3"/>
  <c r="O514" i="3" s="1"/>
  <c r="N518" i="3"/>
  <c r="O518" i="3" s="1"/>
  <c r="N522" i="3"/>
  <c r="O522" i="3" s="1"/>
  <c r="N476" i="3"/>
  <c r="O476" i="3" s="1"/>
  <c r="N480" i="3"/>
  <c r="O480" i="3" s="1"/>
  <c r="N484" i="3"/>
  <c r="O484" i="3" s="1"/>
  <c r="N488" i="3"/>
  <c r="O488" i="3" s="1"/>
  <c r="N492" i="3"/>
  <c r="O492" i="3" s="1"/>
  <c r="N496" i="3"/>
  <c r="O496" i="3" s="1"/>
  <c r="N500" i="3"/>
  <c r="O500" i="3" s="1"/>
  <c r="N504" i="3"/>
  <c r="O504" i="3" s="1"/>
  <c r="N508" i="3"/>
  <c r="O508" i="3" s="1"/>
  <c r="N512" i="3"/>
  <c r="O512" i="3" s="1"/>
  <c r="N516" i="3"/>
  <c r="O516" i="3" s="1"/>
  <c r="N520" i="3"/>
  <c r="O520" i="3" s="1"/>
  <c r="N524" i="3"/>
  <c r="O524" i="3" s="1"/>
  <c r="N526" i="3"/>
  <c r="N527" i="3"/>
  <c r="O527" i="3" s="1"/>
  <c r="O526" i="3" l="1"/>
  <c r="O528" i="3" s="1"/>
  <c r="N457" i="3"/>
  <c r="O457" i="3" s="1"/>
  <c r="N458" i="3"/>
  <c r="O458" i="3" s="1"/>
  <c r="N459" i="3"/>
  <c r="O459" i="3" s="1"/>
  <c r="N460" i="3"/>
  <c r="O460" i="3" s="1"/>
  <c r="N461" i="3"/>
  <c r="O461" i="3" s="1"/>
  <c r="N462" i="3"/>
  <c r="O462" i="3" s="1"/>
  <c r="N463" i="3"/>
  <c r="O463" i="3" s="1"/>
  <c r="N464" i="3"/>
  <c r="O464" i="3" s="1"/>
  <c r="N465" i="3"/>
  <c r="O465" i="3" s="1"/>
  <c r="N466" i="3"/>
  <c r="O466" i="3" s="1"/>
  <c r="N467" i="3"/>
  <c r="O467" i="3" s="1"/>
  <c r="N468" i="3"/>
  <c r="O468" i="3" s="1"/>
  <c r="N469" i="3"/>
  <c r="O469" i="3" s="1"/>
  <c r="M471" i="3"/>
  <c r="O471" i="3" l="1"/>
  <c r="M455" i="3"/>
  <c r="F454" i="3"/>
  <c r="N454" i="3" s="1"/>
  <c r="O454" i="3" s="1"/>
  <c r="F453" i="3"/>
  <c r="N453" i="3" s="1"/>
  <c r="O453" i="3" s="1"/>
  <c r="F452" i="3"/>
  <c r="N452" i="3" s="1"/>
  <c r="O452" i="3" s="1"/>
  <c r="F451" i="3"/>
  <c r="N451" i="3" s="1"/>
  <c r="O451" i="3" s="1"/>
  <c r="F450" i="3"/>
  <c r="N450" i="3" s="1"/>
  <c r="O450" i="3" s="1"/>
  <c r="F449" i="3"/>
  <c r="N449" i="3" s="1"/>
  <c r="O449" i="3" s="1"/>
  <c r="F448" i="3"/>
  <c r="N448" i="3" s="1"/>
  <c r="O448" i="3" s="1"/>
  <c r="F447" i="3"/>
  <c r="N447" i="3" s="1"/>
  <c r="O447" i="3" s="1"/>
  <c r="F446" i="3"/>
  <c r="N446" i="3" s="1"/>
  <c r="O446" i="3" s="1"/>
  <c r="F445" i="3"/>
  <c r="N445" i="3" s="1"/>
  <c r="O445" i="3" s="1"/>
  <c r="F444" i="3"/>
  <c r="N444" i="3" s="1"/>
  <c r="O444" i="3" s="1"/>
  <c r="F443" i="3"/>
  <c r="N443" i="3" s="1"/>
  <c r="O443" i="3" s="1"/>
  <c r="F442" i="3"/>
  <c r="N442" i="3" s="1"/>
  <c r="O442" i="3" s="1"/>
  <c r="F441" i="3"/>
  <c r="N441" i="3" s="1"/>
  <c r="O441" i="3" s="1"/>
  <c r="F440" i="3"/>
  <c r="N440" i="3" s="1"/>
  <c r="O440" i="3" s="1"/>
  <c r="F439" i="3"/>
  <c r="N439" i="3" s="1"/>
  <c r="O439" i="3" s="1"/>
  <c r="F438" i="3"/>
  <c r="N438" i="3" s="1"/>
  <c r="O438" i="3" s="1"/>
  <c r="F437" i="3"/>
  <c r="N437" i="3" s="1"/>
  <c r="O437" i="3" s="1"/>
  <c r="F436" i="3"/>
  <c r="N436" i="3" s="1"/>
  <c r="O436" i="3" s="1"/>
  <c r="F435" i="3"/>
  <c r="N435" i="3" s="1"/>
  <c r="O435" i="3" s="1"/>
  <c r="F434" i="3"/>
  <c r="N434" i="3" s="1"/>
  <c r="O434" i="3" s="1"/>
  <c r="F433" i="3"/>
  <c r="N433" i="3" s="1"/>
  <c r="O433" i="3" s="1"/>
  <c r="F432" i="3"/>
  <c r="N432" i="3" s="1"/>
  <c r="O432" i="3" s="1"/>
  <c r="F431" i="3"/>
  <c r="N431" i="3" s="1"/>
  <c r="O431" i="3" s="1"/>
  <c r="F430" i="3"/>
  <c r="N430" i="3" s="1"/>
  <c r="O430" i="3" s="1"/>
  <c r="F429" i="3"/>
  <c r="N429" i="3" s="1"/>
  <c r="O429" i="3" s="1"/>
  <c r="F428" i="3"/>
  <c r="N428" i="3" s="1"/>
  <c r="O428" i="3" s="1"/>
  <c r="F427" i="3"/>
  <c r="N427" i="3" s="1"/>
  <c r="O427" i="3" s="1"/>
  <c r="F426" i="3"/>
  <c r="N426" i="3" s="1"/>
  <c r="O426" i="3" s="1"/>
  <c r="F425" i="3"/>
  <c r="N425" i="3" s="1"/>
  <c r="O425" i="3" s="1"/>
  <c r="F424" i="3"/>
  <c r="N424" i="3" s="1"/>
  <c r="O424" i="3" s="1"/>
  <c r="F423" i="3"/>
  <c r="N423" i="3" s="1"/>
  <c r="O423" i="3" s="1"/>
  <c r="F422" i="3"/>
  <c r="N422" i="3" s="1"/>
  <c r="O422" i="3" s="1"/>
  <c r="F421" i="3"/>
  <c r="N421" i="3" s="1"/>
  <c r="O421" i="3" s="1"/>
  <c r="F420" i="3"/>
  <c r="N420" i="3" s="1"/>
  <c r="O420" i="3" s="1"/>
  <c r="F419" i="3"/>
  <c r="N419" i="3" s="1"/>
  <c r="O419" i="3" s="1"/>
  <c r="F418" i="3"/>
  <c r="N418" i="3" s="1"/>
  <c r="O418" i="3" s="1"/>
  <c r="F417" i="3"/>
  <c r="N417" i="3" s="1"/>
  <c r="O417" i="3" s="1"/>
  <c r="F416" i="3"/>
  <c r="N416" i="3" s="1"/>
  <c r="O416" i="3" s="1"/>
  <c r="F415" i="3"/>
  <c r="N415" i="3" s="1"/>
  <c r="O415" i="3" s="1"/>
  <c r="F414" i="3"/>
  <c r="N414" i="3" s="1"/>
  <c r="O414" i="3" s="1"/>
  <c r="F413" i="3"/>
  <c r="N413" i="3" s="1"/>
  <c r="O413" i="3" s="1"/>
  <c r="F412" i="3"/>
  <c r="N412" i="3" s="1"/>
  <c r="O412" i="3" s="1"/>
  <c r="F411" i="3"/>
  <c r="N411" i="3" s="1"/>
  <c r="O411" i="3" s="1"/>
  <c r="F410" i="3"/>
  <c r="N410" i="3" s="1"/>
  <c r="O410" i="3" s="1"/>
  <c r="F409" i="3"/>
  <c r="N409" i="3" s="1"/>
  <c r="O409" i="3" s="1"/>
  <c r="F408" i="3"/>
  <c r="N408" i="3" s="1"/>
  <c r="O408" i="3" s="1"/>
  <c r="O455" i="3" l="1"/>
  <c r="F103" i="3"/>
  <c r="F104" i="3"/>
  <c r="F97" i="3"/>
  <c r="F98" i="3"/>
  <c r="F99" i="3"/>
  <c r="F100" i="3"/>
  <c r="N103" i="3" l="1"/>
  <c r="O103" i="3" s="1"/>
  <c r="N104" i="3"/>
  <c r="O104" i="3" s="1"/>
  <c r="O105" i="3" l="1"/>
  <c r="M406" i="3"/>
  <c r="L405" i="3"/>
  <c r="F405" i="3"/>
  <c r="L404" i="3"/>
  <c r="F404" i="3"/>
  <c r="L403" i="3"/>
  <c r="F403" i="3"/>
  <c r="L402" i="3"/>
  <c r="F402" i="3"/>
  <c r="L401" i="3"/>
  <c r="F401" i="3"/>
  <c r="L399" i="3"/>
  <c r="F399" i="3"/>
  <c r="L398" i="3"/>
  <c r="F398" i="3"/>
  <c r="L397" i="3"/>
  <c r="F397" i="3"/>
  <c r="L396" i="3"/>
  <c r="F396" i="3"/>
  <c r="L395" i="3"/>
  <c r="F395" i="3"/>
  <c r="L394" i="3"/>
  <c r="F394" i="3"/>
  <c r="L393" i="3"/>
  <c r="F393" i="3"/>
  <c r="N394" i="3" l="1"/>
  <c r="O394" i="3" s="1"/>
  <c r="N398" i="3"/>
  <c r="O398" i="3" s="1"/>
  <c r="N403" i="3"/>
  <c r="O403" i="3" s="1"/>
  <c r="N393" i="3"/>
  <c r="O393" i="3" s="1"/>
  <c r="N402" i="3"/>
  <c r="O402" i="3" s="1"/>
  <c r="N397" i="3"/>
  <c r="O397" i="3" s="1"/>
  <c r="N396" i="3"/>
  <c r="O396" i="3" s="1"/>
  <c r="N401" i="3"/>
  <c r="O401" i="3" s="1"/>
  <c r="N405" i="3"/>
  <c r="O405" i="3" s="1"/>
  <c r="N395" i="3"/>
  <c r="O395" i="3" s="1"/>
  <c r="N399" i="3"/>
  <c r="O399" i="3" s="1"/>
  <c r="N404" i="3"/>
  <c r="O404" i="3" s="1"/>
  <c r="M391" i="3"/>
  <c r="F390" i="3"/>
  <c r="N390" i="3" s="1"/>
  <c r="O390" i="3" s="1"/>
  <c r="F389" i="3"/>
  <c r="F388" i="3"/>
  <c r="N388" i="3" s="1"/>
  <c r="O388" i="3" s="1"/>
  <c r="F387" i="3"/>
  <c r="N387" i="3" s="1"/>
  <c r="F386" i="3"/>
  <c r="N386" i="3" s="1"/>
  <c r="O386" i="3" s="1"/>
  <c r="F385" i="3"/>
  <c r="N385" i="3" s="1"/>
  <c r="F384" i="3"/>
  <c r="N384" i="3" s="1"/>
  <c r="O384" i="3" s="1"/>
  <c r="F383" i="3"/>
  <c r="F382" i="3"/>
  <c r="N382" i="3" s="1"/>
  <c r="O382" i="3" s="1"/>
  <c r="F381" i="3"/>
  <c r="N381" i="3" s="1"/>
  <c r="F380" i="3"/>
  <c r="N380" i="3" s="1"/>
  <c r="O380" i="3" s="1"/>
  <c r="F379" i="3"/>
  <c r="N379" i="3" s="1"/>
  <c r="F378" i="3"/>
  <c r="N378" i="3" s="1"/>
  <c r="O378" i="3" s="1"/>
  <c r="F377" i="3"/>
  <c r="N377" i="3" s="1"/>
  <c r="F376" i="3"/>
  <c r="N376" i="3" s="1"/>
  <c r="O376" i="3" s="1"/>
  <c r="F375" i="3"/>
  <c r="F374" i="3"/>
  <c r="N374" i="3" s="1"/>
  <c r="O374" i="3" s="1"/>
  <c r="F373" i="3"/>
  <c r="N373" i="3" s="1"/>
  <c r="F372" i="3"/>
  <c r="N372" i="3" s="1"/>
  <c r="O372" i="3" s="1"/>
  <c r="F371" i="3"/>
  <c r="F370" i="3"/>
  <c r="N370" i="3" s="1"/>
  <c r="O370" i="3" s="1"/>
  <c r="F369" i="3"/>
  <c r="N369" i="3" s="1"/>
  <c r="F368" i="3"/>
  <c r="N368" i="3" s="1"/>
  <c r="O368" i="3" s="1"/>
  <c r="F367" i="3"/>
  <c r="F366" i="3"/>
  <c r="N366" i="3" s="1"/>
  <c r="O366" i="3" s="1"/>
  <c r="F365" i="3"/>
  <c r="F364" i="3"/>
  <c r="N364" i="3" s="1"/>
  <c r="O364" i="3" s="1"/>
  <c r="F363" i="3"/>
  <c r="F362" i="3"/>
  <c r="N362" i="3" s="1"/>
  <c r="O362" i="3" s="1"/>
  <c r="F361" i="3"/>
  <c r="O406" i="3" l="1"/>
  <c r="N375" i="3"/>
  <c r="O375" i="3" s="1"/>
  <c r="O373" i="3"/>
  <c r="O385" i="3"/>
  <c r="O387" i="3"/>
  <c r="N389" i="3"/>
  <c r="O389" i="3" s="1"/>
  <c r="N383" i="3"/>
  <c r="O383" i="3" s="1"/>
  <c r="N363" i="3"/>
  <c r="O363" i="3" s="1"/>
  <c r="O369" i="3"/>
  <c r="N371" i="3"/>
  <c r="O371" i="3" s="1"/>
  <c r="N367" i="3"/>
  <c r="O367" i="3" s="1"/>
  <c r="N365" i="3"/>
  <c r="O365" i="3" s="1"/>
  <c r="N361" i="3"/>
  <c r="O361" i="3" s="1"/>
  <c r="O377" i="3"/>
  <c r="O379" i="3"/>
  <c r="O381" i="3"/>
  <c r="O310" i="3"/>
  <c r="M359" i="3"/>
  <c r="N311" i="3"/>
  <c r="O311" i="3" s="1"/>
  <c r="N312" i="3"/>
  <c r="O312" i="3" s="1"/>
  <c r="N313" i="3"/>
  <c r="O313" i="3" s="1"/>
  <c r="N314" i="3"/>
  <c r="O314" i="3" s="1"/>
  <c r="N315" i="3"/>
  <c r="O315" i="3" s="1"/>
  <c r="N316" i="3"/>
  <c r="O316" i="3" s="1"/>
  <c r="N317" i="3"/>
  <c r="O317" i="3" s="1"/>
  <c r="N318" i="3"/>
  <c r="O318" i="3" s="1"/>
  <c r="N319" i="3"/>
  <c r="O319" i="3" s="1"/>
  <c r="N320" i="3"/>
  <c r="O320" i="3" s="1"/>
  <c r="N321" i="3"/>
  <c r="O321" i="3" s="1"/>
  <c r="N322" i="3"/>
  <c r="O322" i="3" s="1"/>
  <c r="N323" i="3"/>
  <c r="O323" i="3" s="1"/>
  <c r="N324" i="3"/>
  <c r="O324" i="3" s="1"/>
  <c r="N325" i="3"/>
  <c r="O325" i="3" s="1"/>
  <c r="N326" i="3"/>
  <c r="O326" i="3" s="1"/>
  <c r="N327" i="3"/>
  <c r="O327" i="3" s="1"/>
  <c r="N328" i="3"/>
  <c r="O328" i="3" s="1"/>
  <c r="N329" i="3"/>
  <c r="O329" i="3" s="1"/>
  <c r="N330" i="3"/>
  <c r="O330" i="3" s="1"/>
  <c r="N331" i="3"/>
  <c r="O331" i="3" s="1"/>
  <c r="N332" i="3"/>
  <c r="O332" i="3" s="1"/>
  <c r="N333" i="3"/>
  <c r="O333" i="3" s="1"/>
  <c r="N334" i="3"/>
  <c r="O334" i="3" s="1"/>
  <c r="N335" i="3"/>
  <c r="O335" i="3" s="1"/>
  <c r="N336" i="3"/>
  <c r="O336" i="3" s="1"/>
  <c r="N337" i="3"/>
  <c r="O337" i="3" s="1"/>
  <c r="N338" i="3"/>
  <c r="O338" i="3" s="1"/>
  <c r="N339" i="3"/>
  <c r="O339" i="3" s="1"/>
  <c r="N340" i="3"/>
  <c r="O340" i="3" s="1"/>
  <c r="N341" i="3"/>
  <c r="O341" i="3" s="1"/>
  <c r="N342" i="3"/>
  <c r="O342" i="3" s="1"/>
  <c r="N343" i="3"/>
  <c r="O343" i="3" s="1"/>
  <c r="N344" i="3"/>
  <c r="O344" i="3" s="1"/>
  <c r="N345" i="3"/>
  <c r="O345" i="3" s="1"/>
  <c r="N346" i="3"/>
  <c r="O346" i="3" s="1"/>
  <c r="N347" i="3"/>
  <c r="O347" i="3" s="1"/>
  <c r="N348" i="3"/>
  <c r="O348" i="3" s="1"/>
  <c r="N349" i="3"/>
  <c r="O349" i="3" s="1"/>
  <c r="N350" i="3"/>
  <c r="O350" i="3" s="1"/>
  <c r="N351" i="3"/>
  <c r="O351" i="3" s="1"/>
  <c r="N352" i="3"/>
  <c r="O352" i="3" s="1"/>
  <c r="N353" i="3"/>
  <c r="O353" i="3" s="1"/>
  <c r="N354" i="3"/>
  <c r="O354" i="3" s="1"/>
  <c r="N355" i="3"/>
  <c r="O355" i="3" s="1"/>
  <c r="N356" i="3"/>
  <c r="O356" i="3" s="1"/>
  <c r="N357" i="3"/>
  <c r="O357" i="3" s="1"/>
  <c r="N358" i="3"/>
  <c r="O358" i="3" s="1"/>
  <c r="O391" i="3" l="1"/>
  <c r="M309" i="3"/>
  <c r="F308" i="3"/>
  <c r="N308" i="3" s="1"/>
  <c r="O308" i="3" s="1"/>
  <c r="F307" i="3"/>
  <c r="N307" i="3" s="1"/>
  <c r="O307" i="3" s="1"/>
  <c r="F306" i="3"/>
  <c r="N306" i="3" s="1"/>
  <c r="O306" i="3" s="1"/>
  <c r="F305" i="3"/>
  <c r="N305" i="3" s="1"/>
  <c r="O305" i="3" s="1"/>
  <c r="F304" i="3"/>
  <c r="N304" i="3" s="1"/>
  <c r="O304" i="3" s="1"/>
  <c r="F303" i="3"/>
  <c r="N303" i="3" s="1"/>
  <c r="O303" i="3" s="1"/>
  <c r="F302" i="3"/>
  <c r="N302" i="3" s="1"/>
  <c r="O302" i="3" s="1"/>
  <c r="O309" i="3" l="1"/>
  <c r="O359" i="3" s="1"/>
  <c r="M300" i="3"/>
  <c r="L299" i="3"/>
  <c r="F299" i="3"/>
  <c r="L298" i="3"/>
  <c r="F298" i="3"/>
  <c r="L297" i="3"/>
  <c r="F297" i="3"/>
  <c r="L296" i="3"/>
  <c r="F296" i="3"/>
  <c r="L295" i="3"/>
  <c r="F295" i="3"/>
  <c r="L294" i="3"/>
  <c r="F294" i="3"/>
  <c r="L293" i="3"/>
  <c r="F293" i="3"/>
  <c r="L292" i="3"/>
  <c r="F292" i="3"/>
  <c r="N292" i="3" l="1"/>
  <c r="O292" i="3" s="1"/>
  <c r="N294" i="3"/>
  <c r="O294" i="3" s="1"/>
  <c r="N296" i="3"/>
  <c r="O296" i="3" s="1"/>
  <c r="N298" i="3"/>
  <c r="O298" i="3" s="1"/>
  <c r="N293" i="3"/>
  <c r="O293" i="3" s="1"/>
  <c r="N295" i="3"/>
  <c r="O295" i="3" s="1"/>
  <c r="N297" i="3"/>
  <c r="O297" i="3" s="1"/>
  <c r="N299" i="3"/>
  <c r="O299" i="3" s="1"/>
  <c r="L289" i="3"/>
  <c r="F289" i="3"/>
  <c r="L288" i="3"/>
  <c r="F288" i="3"/>
  <c r="L287" i="3"/>
  <c r="F287" i="3"/>
  <c r="L286" i="3"/>
  <c r="F286" i="3"/>
  <c r="L285" i="3"/>
  <c r="F285" i="3"/>
  <c r="L284" i="3"/>
  <c r="F284" i="3"/>
  <c r="L283" i="3"/>
  <c r="F283" i="3"/>
  <c r="L282" i="3"/>
  <c r="F282" i="3"/>
  <c r="L281" i="3"/>
  <c r="F281" i="3"/>
  <c r="L280" i="3"/>
  <c r="F280" i="3"/>
  <c r="L279" i="3"/>
  <c r="F279" i="3"/>
  <c r="L278" i="3"/>
  <c r="F278" i="3"/>
  <c r="L277" i="3"/>
  <c r="F277" i="3"/>
  <c r="L276" i="3"/>
  <c r="F276" i="3"/>
  <c r="L275" i="3"/>
  <c r="F275" i="3"/>
  <c r="L274" i="3"/>
  <c r="F274" i="3"/>
  <c r="L273" i="3"/>
  <c r="F273" i="3"/>
  <c r="L272" i="3"/>
  <c r="F272" i="3"/>
  <c r="M271" i="3"/>
  <c r="L271" i="3"/>
  <c r="F271" i="3"/>
  <c r="M270" i="3"/>
  <c r="L270" i="3"/>
  <c r="F270" i="3"/>
  <c r="N270" i="3" l="1"/>
  <c r="O270" i="3" s="1"/>
  <c r="N275" i="3"/>
  <c r="O275" i="3" s="1"/>
  <c r="N277" i="3"/>
  <c r="O277" i="3" s="1"/>
  <c r="N279" i="3"/>
  <c r="O279" i="3" s="1"/>
  <c r="N281" i="3"/>
  <c r="O281" i="3" s="1"/>
  <c r="N283" i="3"/>
  <c r="O283" i="3" s="1"/>
  <c r="N285" i="3"/>
  <c r="O285" i="3" s="1"/>
  <c r="N287" i="3"/>
  <c r="O287" i="3" s="1"/>
  <c r="N289" i="3"/>
  <c r="O289" i="3" s="1"/>
  <c r="N274" i="3"/>
  <c r="O274" i="3" s="1"/>
  <c r="N278" i="3"/>
  <c r="O278" i="3" s="1"/>
  <c r="N282" i="3"/>
  <c r="O282" i="3" s="1"/>
  <c r="N286" i="3"/>
  <c r="O286" i="3" s="1"/>
  <c r="N273" i="3"/>
  <c r="O273" i="3" s="1"/>
  <c r="O300" i="3"/>
  <c r="M290" i="3"/>
  <c r="N271" i="3"/>
  <c r="O271" i="3" s="1"/>
  <c r="N272" i="3"/>
  <c r="O272" i="3" s="1"/>
  <c r="N276" i="3"/>
  <c r="O276" i="3" s="1"/>
  <c r="N280" i="3"/>
  <c r="O280" i="3" s="1"/>
  <c r="N284" i="3"/>
  <c r="O284" i="3" s="1"/>
  <c r="N288" i="3"/>
  <c r="O288" i="3" s="1"/>
  <c r="M101" i="3"/>
  <c r="L100" i="3"/>
  <c r="L99" i="3"/>
  <c r="L98" i="3"/>
  <c r="L97" i="3"/>
  <c r="L96" i="3"/>
  <c r="N96" i="3" l="1"/>
  <c r="O96" i="3" s="1"/>
  <c r="N100" i="3"/>
  <c r="O100" i="3" s="1"/>
  <c r="N97" i="3"/>
  <c r="O97" i="3" s="1"/>
  <c r="N98" i="3"/>
  <c r="O98" i="3" s="1"/>
  <c r="N99" i="3"/>
  <c r="O99" i="3" s="1"/>
  <c r="O290" i="3"/>
  <c r="N223" i="3"/>
  <c r="N224" i="3"/>
  <c r="N225" i="3"/>
  <c r="N226" i="3"/>
  <c r="N227" i="3"/>
  <c r="N228" i="3"/>
  <c r="N230" i="3"/>
  <c r="N231" i="3"/>
  <c r="N232" i="3"/>
  <c r="N233" i="3"/>
  <c r="N234" i="3"/>
  <c r="N235" i="3"/>
  <c r="M267" i="3"/>
  <c r="L267" i="3"/>
  <c r="I267" i="3"/>
  <c r="F267" i="3" s="1"/>
  <c r="L266" i="3"/>
  <c r="F266" i="3"/>
  <c r="L265" i="3"/>
  <c r="F265" i="3"/>
  <c r="L264" i="3"/>
  <c r="F264" i="3"/>
  <c r="L263" i="3"/>
  <c r="F263" i="3"/>
  <c r="L262" i="3"/>
  <c r="F262" i="3"/>
  <c r="M261" i="3"/>
  <c r="L261" i="3"/>
  <c r="F261" i="3"/>
  <c r="L260" i="3"/>
  <c r="F260" i="3"/>
  <c r="L259" i="3"/>
  <c r="F259" i="3"/>
  <c r="L258" i="3"/>
  <c r="F258" i="3"/>
  <c r="L257" i="3"/>
  <c r="F257" i="3"/>
  <c r="L256" i="3"/>
  <c r="F256" i="3"/>
  <c r="M255" i="3"/>
  <c r="L255" i="3"/>
  <c r="I255" i="3"/>
  <c r="F255" i="3" s="1"/>
  <c r="M254" i="3"/>
  <c r="L254" i="3"/>
  <c r="F254" i="3"/>
  <c r="L253" i="3"/>
  <c r="F253" i="3"/>
  <c r="L252" i="3"/>
  <c r="F252" i="3"/>
  <c r="L251" i="3"/>
  <c r="I251" i="3"/>
  <c r="F251" i="3" s="1"/>
  <c r="L250" i="3"/>
  <c r="F250" i="3"/>
  <c r="L249" i="3"/>
  <c r="F249" i="3"/>
  <c r="L248" i="3"/>
  <c r="F248" i="3"/>
  <c r="L247" i="3"/>
  <c r="F247" i="3"/>
  <c r="L246" i="3"/>
  <c r="F246" i="3"/>
  <c r="L245" i="3"/>
  <c r="F245" i="3"/>
  <c r="L244" i="3"/>
  <c r="F244" i="3"/>
  <c r="L243" i="3"/>
  <c r="I243" i="3"/>
  <c r="F243" i="3" s="1"/>
  <c r="L242" i="3"/>
  <c r="F242" i="3"/>
  <c r="L241" i="3"/>
  <c r="F241" i="3"/>
  <c r="L240" i="3"/>
  <c r="I240" i="3"/>
  <c r="F240" i="3" s="1"/>
  <c r="L239" i="3"/>
  <c r="F239" i="3"/>
  <c r="N240" i="3" l="1"/>
  <c r="O240" i="3" s="1"/>
  <c r="O101" i="3"/>
  <c r="N267" i="3"/>
  <c r="O267" i="3" s="1"/>
  <c r="N239" i="3"/>
  <c r="O239" i="3" s="1"/>
  <c r="N241" i="3"/>
  <c r="O241" i="3" s="1"/>
  <c r="N246" i="3"/>
  <c r="O246" i="3" s="1"/>
  <c r="N248" i="3"/>
  <c r="O248" i="3" s="1"/>
  <c r="N250" i="3"/>
  <c r="O250" i="3" s="1"/>
  <c r="N252" i="3"/>
  <c r="O252" i="3" s="1"/>
  <c r="N255" i="3"/>
  <c r="O255" i="3" s="1"/>
  <c r="N262" i="3"/>
  <c r="O262" i="3" s="1"/>
  <c r="N264" i="3"/>
  <c r="O264" i="3" s="1"/>
  <c r="N266" i="3"/>
  <c r="O266" i="3" s="1"/>
  <c r="N243" i="3"/>
  <c r="O243" i="3" s="1"/>
  <c r="N245" i="3"/>
  <c r="O245" i="3" s="1"/>
  <c r="N254" i="3"/>
  <c r="O254" i="3" s="1"/>
  <c r="N257" i="3"/>
  <c r="O257" i="3" s="1"/>
  <c r="N259" i="3"/>
  <c r="O259" i="3" s="1"/>
  <c r="N261" i="3"/>
  <c r="O261" i="3" s="1"/>
  <c r="N242" i="3"/>
  <c r="O242" i="3" s="1"/>
  <c r="N244" i="3"/>
  <c r="O244" i="3" s="1"/>
  <c r="N247" i="3"/>
  <c r="O247" i="3" s="1"/>
  <c r="N249" i="3"/>
  <c r="O249" i="3" s="1"/>
  <c r="N251" i="3"/>
  <c r="O251" i="3" s="1"/>
  <c r="N253" i="3"/>
  <c r="O253" i="3" s="1"/>
  <c r="N256" i="3"/>
  <c r="O256" i="3" s="1"/>
  <c r="N258" i="3"/>
  <c r="O258" i="3" s="1"/>
  <c r="N260" i="3"/>
  <c r="O260" i="3" s="1"/>
  <c r="N263" i="3"/>
  <c r="O263" i="3" s="1"/>
  <c r="N265" i="3"/>
  <c r="O265" i="3" s="1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68" i="3" l="1"/>
  <c r="O237" i="3"/>
  <c r="M220" i="3"/>
  <c r="L219" i="3"/>
  <c r="F219" i="3"/>
  <c r="L218" i="3"/>
  <c r="F218" i="3"/>
  <c r="L217" i="3"/>
  <c r="F217" i="3"/>
  <c r="L216" i="3"/>
  <c r="F216" i="3"/>
  <c r="L215" i="3"/>
  <c r="F215" i="3"/>
  <c r="L214" i="3"/>
  <c r="F214" i="3"/>
  <c r="M213" i="3"/>
  <c r="O213" i="3" s="1"/>
  <c r="L212" i="3"/>
  <c r="F212" i="3"/>
  <c r="L211" i="3"/>
  <c r="F211" i="3"/>
  <c r="L210" i="3"/>
  <c r="F210" i="3"/>
  <c r="L209" i="3"/>
  <c r="F209" i="3"/>
  <c r="L208" i="3"/>
  <c r="F208" i="3"/>
  <c r="L207" i="3"/>
  <c r="F207" i="3"/>
  <c r="L206" i="3"/>
  <c r="F206" i="3"/>
  <c r="L205" i="3"/>
  <c r="F205" i="3"/>
  <c r="L204" i="3"/>
  <c r="F204" i="3"/>
  <c r="N217" i="3" l="1"/>
  <c r="O217" i="3" s="1"/>
  <c r="N219" i="3"/>
  <c r="O219" i="3" s="1"/>
  <c r="N214" i="3"/>
  <c r="O214" i="3" s="1"/>
  <c r="N216" i="3"/>
  <c r="O216" i="3" s="1"/>
  <c r="N218" i="3"/>
  <c r="O218" i="3" s="1"/>
  <c r="N215" i="3"/>
  <c r="O215" i="3" s="1"/>
  <c r="N204" i="3"/>
  <c r="O204" i="3" s="1"/>
  <c r="N206" i="3"/>
  <c r="O206" i="3" s="1"/>
  <c r="N208" i="3"/>
  <c r="O208" i="3" s="1"/>
  <c r="N210" i="3"/>
  <c r="O210" i="3" s="1"/>
  <c r="N212" i="3"/>
  <c r="O212" i="3" s="1"/>
  <c r="N205" i="3"/>
  <c r="O205" i="3" s="1"/>
  <c r="N207" i="3"/>
  <c r="O207" i="3" s="1"/>
  <c r="N209" i="3"/>
  <c r="O209" i="3" s="1"/>
  <c r="N211" i="3"/>
  <c r="O211" i="3" s="1"/>
  <c r="M221" i="3"/>
  <c r="M202" i="3"/>
  <c r="L201" i="3"/>
  <c r="F201" i="3"/>
  <c r="L200" i="3"/>
  <c r="F200" i="3"/>
  <c r="L199" i="3"/>
  <c r="F199" i="3"/>
  <c r="L198" i="3"/>
  <c r="F198" i="3"/>
  <c r="L197" i="3"/>
  <c r="F197" i="3"/>
  <c r="L196" i="3"/>
  <c r="F196" i="3"/>
  <c r="L195" i="3"/>
  <c r="F195" i="3"/>
  <c r="L194" i="3"/>
  <c r="F194" i="3"/>
  <c r="L193" i="3"/>
  <c r="F193" i="3"/>
  <c r="L192" i="3"/>
  <c r="F192" i="3"/>
  <c r="L191" i="3"/>
  <c r="F191" i="3"/>
  <c r="L190" i="3"/>
  <c r="F190" i="3"/>
  <c r="L189" i="3"/>
  <c r="F189" i="3"/>
  <c r="L188" i="3"/>
  <c r="F188" i="3"/>
  <c r="M187" i="3"/>
  <c r="L187" i="3"/>
  <c r="L186" i="3"/>
  <c r="F186" i="3"/>
  <c r="L185" i="3"/>
  <c r="F185" i="3"/>
  <c r="L184" i="3"/>
  <c r="F184" i="3"/>
  <c r="L183" i="3"/>
  <c r="F183" i="3"/>
  <c r="L182" i="3"/>
  <c r="F182" i="3"/>
  <c r="L181" i="3"/>
  <c r="F181" i="3"/>
  <c r="L180" i="3"/>
  <c r="F180" i="3"/>
  <c r="L179" i="3"/>
  <c r="F179" i="3"/>
  <c r="L178" i="3"/>
  <c r="F178" i="3"/>
  <c r="L177" i="3"/>
  <c r="F177" i="3"/>
  <c r="L176" i="3"/>
  <c r="F176" i="3"/>
  <c r="L175" i="3"/>
  <c r="F175" i="3"/>
  <c r="M174" i="3"/>
  <c r="L174" i="3"/>
  <c r="L173" i="3"/>
  <c r="F173" i="3"/>
  <c r="L172" i="3"/>
  <c r="F172" i="3"/>
  <c r="L171" i="3"/>
  <c r="F171" i="3"/>
  <c r="L170" i="3"/>
  <c r="F170" i="3"/>
  <c r="L169" i="3"/>
  <c r="F169" i="3"/>
  <c r="L168" i="3"/>
  <c r="F168" i="3"/>
  <c r="L167" i="3"/>
  <c r="F167" i="3"/>
  <c r="L166" i="3"/>
  <c r="F166" i="3"/>
  <c r="L165" i="3"/>
  <c r="F165" i="3"/>
  <c r="L164" i="3"/>
  <c r="F164" i="3"/>
  <c r="L163" i="3"/>
  <c r="F163" i="3"/>
  <c r="L162" i="3"/>
  <c r="F162" i="3"/>
  <c r="M161" i="3"/>
  <c r="L161" i="3"/>
  <c r="L160" i="3"/>
  <c r="F160" i="3"/>
  <c r="L159" i="3"/>
  <c r="F159" i="3"/>
  <c r="L158" i="3"/>
  <c r="F158" i="3"/>
  <c r="L157" i="3"/>
  <c r="F157" i="3"/>
  <c r="L156" i="3"/>
  <c r="F156" i="3"/>
  <c r="L155" i="3"/>
  <c r="F155" i="3"/>
  <c r="L154" i="3"/>
  <c r="F154" i="3"/>
  <c r="L153" i="3"/>
  <c r="F153" i="3"/>
  <c r="L152" i="3"/>
  <c r="F152" i="3"/>
  <c r="L151" i="3"/>
  <c r="F151" i="3"/>
  <c r="L150" i="3"/>
  <c r="F150" i="3"/>
  <c r="L149" i="3"/>
  <c r="F149" i="3"/>
  <c r="M148" i="3"/>
  <c r="L148" i="3"/>
  <c r="L147" i="3"/>
  <c r="F147" i="3"/>
  <c r="L146" i="3"/>
  <c r="F146" i="3"/>
  <c r="L145" i="3"/>
  <c r="F145" i="3"/>
  <c r="L144" i="3"/>
  <c r="F144" i="3"/>
  <c r="L143" i="3"/>
  <c r="F143" i="3"/>
  <c r="L142" i="3"/>
  <c r="F142" i="3"/>
  <c r="L141" i="3"/>
  <c r="F141" i="3"/>
  <c r="L140" i="3"/>
  <c r="F140" i="3"/>
  <c r="L139" i="3"/>
  <c r="F139" i="3"/>
  <c r="L138" i="3"/>
  <c r="F138" i="3"/>
  <c r="L137" i="3"/>
  <c r="F137" i="3"/>
  <c r="L136" i="3"/>
  <c r="F136" i="3"/>
  <c r="L135" i="3"/>
  <c r="F135" i="3"/>
  <c r="L134" i="3"/>
  <c r="F134" i="3"/>
  <c r="L133" i="3"/>
  <c r="F133" i="3"/>
  <c r="L132" i="3"/>
  <c r="F132" i="3"/>
  <c r="N135" i="3" l="1"/>
  <c r="O135" i="3" s="1"/>
  <c r="N139" i="3"/>
  <c r="O139" i="3" s="1"/>
  <c r="N143" i="3"/>
  <c r="O143" i="3" s="1"/>
  <c r="N147" i="3"/>
  <c r="O147" i="3" s="1"/>
  <c r="N149" i="3"/>
  <c r="O149" i="3" s="1"/>
  <c r="N151" i="3"/>
  <c r="O151" i="3" s="1"/>
  <c r="N153" i="3"/>
  <c r="O153" i="3" s="1"/>
  <c r="N155" i="3"/>
  <c r="O155" i="3" s="1"/>
  <c r="N157" i="3"/>
  <c r="O157" i="3" s="1"/>
  <c r="N159" i="3"/>
  <c r="O159" i="3" s="1"/>
  <c r="N150" i="3"/>
  <c r="O150" i="3" s="1"/>
  <c r="N152" i="3"/>
  <c r="O152" i="3" s="1"/>
  <c r="N154" i="3"/>
  <c r="O154" i="3" s="1"/>
  <c r="N156" i="3"/>
  <c r="O156" i="3" s="1"/>
  <c r="N158" i="3"/>
  <c r="O158" i="3" s="1"/>
  <c r="N160" i="3"/>
  <c r="O160" i="3" s="1"/>
  <c r="N133" i="3"/>
  <c r="O133" i="3" s="1"/>
  <c r="N141" i="3"/>
  <c r="O141" i="3" s="1"/>
  <c r="N189" i="3"/>
  <c r="O189" i="3" s="1"/>
  <c r="N191" i="3"/>
  <c r="O191" i="3" s="1"/>
  <c r="N193" i="3"/>
  <c r="O193" i="3" s="1"/>
  <c r="N195" i="3"/>
  <c r="O195" i="3" s="1"/>
  <c r="N197" i="3"/>
  <c r="O197" i="3" s="1"/>
  <c r="N199" i="3"/>
  <c r="O199" i="3" s="1"/>
  <c r="N201" i="3"/>
  <c r="O201" i="3" s="1"/>
  <c r="N132" i="3"/>
  <c r="O132" i="3" s="1"/>
  <c r="N134" i="3"/>
  <c r="O134" i="3" s="1"/>
  <c r="N140" i="3"/>
  <c r="O140" i="3" s="1"/>
  <c r="N142" i="3"/>
  <c r="O142" i="3" s="1"/>
  <c r="N188" i="3"/>
  <c r="O188" i="3" s="1"/>
  <c r="N190" i="3"/>
  <c r="O190" i="3" s="1"/>
  <c r="N192" i="3"/>
  <c r="O192" i="3" s="1"/>
  <c r="N194" i="3"/>
  <c r="O194" i="3" s="1"/>
  <c r="N196" i="3"/>
  <c r="O196" i="3" s="1"/>
  <c r="N198" i="3"/>
  <c r="O198" i="3" s="1"/>
  <c r="N200" i="3"/>
  <c r="O200" i="3" s="1"/>
  <c r="O221" i="3"/>
  <c r="N137" i="3"/>
  <c r="O137" i="3" s="1"/>
  <c r="N144" i="3"/>
  <c r="O144" i="3" s="1"/>
  <c r="N146" i="3"/>
  <c r="O146" i="3" s="1"/>
  <c r="N162" i="3"/>
  <c r="O162" i="3" s="1"/>
  <c r="N164" i="3"/>
  <c r="O164" i="3" s="1"/>
  <c r="N166" i="3"/>
  <c r="O166" i="3" s="1"/>
  <c r="N168" i="3"/>
  <c r="O168" i="3" s="1"/>
  <c r="N170" i="3"/>
  <c r="O170" i="3" s="1"/>
  <c r="N172" i="3"/>
  <c r="O172" i="3" s="1"/>
  <c r="N176" i="3"/>
  <c r="O176" i="3" s="1"/>
  <c r="N178" i="3"/>
  <c r="O178" i="3" s="1"/>
  <c r="N180" i="3"/>
  <c r="O180" i="3" s="1"/>
  <c r="N182" i="3"/>
  <c r="O182" i="3" s="1"/>
  <c r="N184" i="3"/>
  <c r="O184" i="3" s="1"/>
  <c r="N186" i="3"/>
  <c r="O186" i="3" s="1"/>
  <c r="N136" i="3"/>
  <c r="O136" i="3" s="1"/>
  <c r="N138" i="3"/>
  <c r="O138" i="3" s="1"/>
  <c r="N145" i="3"/>
  <c r="O145" i="3" s="1"/>
  <c r="N163" i="3"/>
  <c r="O163" i="3" s="1"/>
  <c r="N165" i="3"/>
  <c r="O165" i="3" s="1"/>
  <c r="N167" i="3"/>
  <c r="O167" i="3" s="1"/>
  <c r="N169" i="3"/>
  <c r="O169" i="3" s="1"/>
  <c r="N171" i="3"/>
  <c r="O171" i="3" s="1"/>
  <c r="N173" i="3"/>
  <c r="O173" i="3" s="1"/>
  <c r="N175" i="3"/>
  <c r="O175" i="3" s="1"/>
  <c r="N177" i="3"/>
  <c r="O177" i="3" s="1"/>
  <c r="N179" i="3"/>
  <c r="O179" i="3" s="1"/>
  <c r="N181" i="3"/>
  <c r="O181" i="3" s="1"/>
  <c r="N183" i="3"/>
  <c r="O183" i="3" s="1"/>
  <c r="N185" i="3"/>
  <c r="O185" i="3" s="1"/>
  <c r="O202" i="3" l="1"/>
  <c r="M129" i="3"/>
  <c r="L128" i="3"/>
  <c r="F128" i="3"/>
  <c r="L127" i="3"/>
  <c r="F127" i="3"/>
  <c r="L126" i="3"/>
  <c r="F126" i="3"/>
  <c r="L125" i="3"/>
  <c r="F125" i="3"/>
  <c r="L124" i="3"/>
  <c r="F124" i="3"/>
  <c r="L123" i="3"/>
  <c r="F123" i="3"/>
  <c r="M122" i="3"/>
  <c r="O122" i="3" s="1"/>
  <c r="L121" i="3"/>
  <c r="F121" i="3"/>
  <c r="L120" i="3"/>
  <c r="F120" i="3"/>
  <c r="L119" i="3"/>
  <c r="F119" i="3"/>
  <c r="L118" i="3"/>
  <c r="F118" i="3"/>
  <c r="L117" i="3"/>
  <c r="F117" i="3"/>
  <c r="L116" i="3"/>
  <c r="F116" i="3"/>
  <c r="M115" i="3"/>
  <c r="L114" i="3"/>
  <c r="F114" i="3"/>
  <c r="L113" i="3"/>
  <c r="F113" i="3"/>
  <c r="L112" i="3"/>
  <c r="F112" i="3"/>
  <c r="L111" i="3"/>
  <c r="F111" i="3"/>
  <c r="L110" i="3"/>
  <c r="F110" i="3"/>
  <c r="L109" i="3"/>
  <c r="F109" i="3"/>
  <c r="L108" i="3"/>
  <c r="F108" i="3"/>
  <c r="N124" i="3" l="1"/>
  <c r="O124" i="3" s="1"/>
  <c r="N126" i="3"/>
  <c r="O126" i="3" s="1"/>
  <c r="N128" i="3"/>
  <c r="O128" i="3" s="1"/>
  <c r="N108" i="3"/>
  <c r="O108" i="3" s="1"/>
  <c r="N110" i="3"/>
  <c r="O110" i="3" s="1"/>
  <c r="N112" i="3"/>
  <c r="O112" i="3" s="1"/>
  <c r="N114" i="3"/>
  <c r="O114" i="3" s="1"/>
  <c r="N127" i="3"/>
  <c r="O127" i="3" s="1"/>
  <c r="N113" i="3"/>
  <c r="O113" i="3" s="1"/>
  <c r="N116" i="3"/>
  <c r="O116" i="3" s="1"/>
  <c r="N118" i="3"/>
  <c r="O118" i="3" s="1"/>
  <c r="N120" i="3"/>
  <c r="O120" i="3" s="1"/>
  <c r="N109" i="3"/>
  <c r="O109" i="3" s="1"/>
  <c r="N111" i="3"/>
  <c r="O111" i="3" s="1"/>
  <c r="N117" i="3"/>
  <c r="O117" i="3" s="1"/>
  <c r="N119" i="3"/>
  <c r="O119" i="3" s="1"/>
  <c r="N121" i="3"/>
  <c r="O121" i="3" s="1"/>
  <c r="N123" i="3"/>
  <c r="O123" i="3" s="1"/>
  <c r="N125" i="3"/>
  <c r="O125" i="3" s="1"/>
  <c r="M130" i="3"/>
  <c r="N93" i="3"/>
  <c r="O93" i="3" s="1"/>
  <c r="N83" i="3"/>
  <c r="N88" i="3"/>
  <c r="O88" i="3" s="1"/>
  <c r="N89" i="3"/>
  <c r="O89" i="3" s="1"/>
  <c r="O130" i="3" l="1"/>
  <c r="O90" i="3"/>
  <c r="O83" i="3"/>
  <c r="O85" i="3" s="1"/>
  <c r="N78" i="3" l="1"/>
  <c r="O78" i="3" s="1"/>
  <c r="N79" i="3"/>
  <c r="O79" i="3" s="1"/>
  <c r="M80" i="3"/>
  <c r="O80" i="3" l="1"/>
  <c r="N74" i="3"/>
  <c r="O74" i="3" s="1"/>
  <c r="N75" i="3"/>
  <c r="O75" i="3" s="1"/>
  <c r="M71" i="3"/>
  <c r="N70" i="3"/>
  <c r="O70" i="3" s="1"/>
  <c r="O71" i="3" s="1"/>
  <c r="N66" i="3"/>
  <c r="O66" i="3" s="1"/>
  <c r="N67" i="3"/>
  <c r="O67" i="3" s="1"/>
  <c r="O76" i="3" l="1"/>
  <c r="O68" i="3"/>
  <c r="F9" i="4" s="1"/>
  <c r="M64" i="3" l="1"/>
  <c r="N61" i="3"/>
  <c r="O61" i="3" s="1"/>
  <c r="N62" i="3"/>
  <c r="O62" i="3" s="1"/>
  <c r="N63" i="3"/>
  <c r="O63" i="3" s="1"/>
  <c r="O64" i="3" l="1"/>
  <c r="O43" i="3"/>
  <c r="F57" i="3"/>
  <c r="N57" i="3" s="1"/>
  <c r="O57" i="3" s="1"/>
  <c r="F56" i="3"/>
  <c r="N56" i="3" s="1"/>
  <c r="O56" i="3" s="1"/>
  <c r="F55" i="3"/>
  <c r="N55" i="3" s="1"/>
  <c r="O55" i="3" s="1"/>
  <c r="F54" i="3"/>
  <c r="N54" i="3" s="1"/>
  <c r="O54" i="3" s="1"/>
  <c r="F53" i="3"/>
  <c r="N53" i="3" s="1"/>
  <c r="O53" i="3" s="1"/>
  <c r="F52" i="3"/>
  <c r="N52" i="3" s="1"/>
  <c r="O52" i="3" s="1"/>
  <c r="F51" i="3"/>
  <c r="N51" i="3" s="1"/>
  <c r="O51" i="3" s="1"/>
  <c r="F50" i="3"/>
  <c r="N50" i="3" s="1"/>
  <c r="O50" i="3" s="1"/>
  <c r="F49" i="3"/>
  <c r="N49" i="3" s="1"/>
  <c r="O49" i="3" s="1"/>
  <c r="F48" i="3"/>
  <c r="N48" i="3" s="1"/>
  <c r="O48" i="3" s="1"/>
  <c r="F47" i="3"/>
  <c r="N47" i="3" s="1"/>
  <c r="O47" i="3" s="1"/>
  <c r="F46" i="3"/>
  <c r="N46" i="3" s="1"/>
  <c r="O46" i="3" s="1"/>
  <c r="F45" i="3"/>
  <c r="N45" i="3" s="1"/>
  <c r="O45" i="3" s="1"/>
  <c r="F44" i="3"/>
  <c r="N44" i="3" s="1"/>
  <c r="O44" i="3" s="1"/>
  <c r="F42" i="3"/>
  <c r="N42" i="3" s="1"/>
  <c r="O42" i="3" s="1"/>
  <c r="F41" i="3"/>
  <c r="N41" i="3" s="1"/>
  <c r="O41" i="3" s="1"/>
  <c r="F40" i="3"/>
  <c r="N40" i="3" s="1"/>
  <c r="O40" i="3" s="1"/>
  <c r="F39" i="3"/>
  <c r="N39" i="3" s="1"/>
  <c r="O39" i="3" s="1"/>
  <c r="F38" i="3"/>
  <c r="N38" i="3" s="1"/>
  <c r="O38" i="3" s="1"/>
  <c r="F37" i="3"/>
  <c r="N37" i="3" s="1"/>
  <c r="O37" i="3" s="1"/>
  <c r="F36" i="3"/>
  <c r="N36" i="3" s="1"/>
  <c r="O36" i="3" s="1"/>
  <c r="F35" i="3"/>
  <c r="N35" i="3" s="1"/>
  <c r="O35" i="3" s="1"/>
  <c r="F34" i="3"/>
  <c r="N34" i="3" s="1"/>
  <c r="O34" i="3" s="1"/>
  <c r="F33" i="3"/>
  <c r="N33" i="3" s="1"/>
  <c r="O33" i="3" s="1"/>
  <c r="F32" i="3"/>
  <c r="N32" i="3" s="1"/>
  <c r="O32" i="3" s="1"/>
  <c r="F31" i="3"/>
  <c r="N31" i="3" s="1"/>
  <c r="O31" i="3" s="1"/>
  <c r="F30" i="3"/>
  <c r="N30" i="3" s="1"/>
  <c r="O30" i="3" s="1"/>
  <c r="F29" i="3"/>
  <c r="N29" i="3" s="1"/>
  <c r="O29" i="3" s="1"/>
  <c r="F28" i="3"/>
  <c r="N28" i="3" s="1"/>
  <c r="O28" i="3" s="1"/>
  <c r="F27" i="3"/>
  <c r="N27" i="3" s="1"/>
  <c r="O27" i="3" s="1"/>
  <c r="F26" i="3"/>
  <c r="N26" i="3" s="1"/>
  <c r="O26" i="3" s="1"/>
  <c r="F25" i="3"/>
  <c r="N25" i="3" s="1"/>
  <c r="O25" i="3" s="1"/>
  <c r="F24" i="3"/>
  <c r="N24" i="3" s="1"/>
  <c r="O24" i="3" s="1"/>
  <c r="F23" i="3"/>
  <c r="N23" i="3" s="1"/>
  <c r="O23" i="3" s="1"/>
  <c r="F22" i="3"/>
  <c r="N22" i="3" s="1"/>
  <c r="O22" i="3" s="1"/>
  <c r="F21" i="3"/>
  <c r="N21" i="3" s="1"/>
  <c r="O21" i="3" s="1"/>
  <c r="F20" i="3"/>
  <c r="N20" i="3" s="1"/>
  <c r="O20" i="3" s="1"/>
  <c r="F19" i="3"/>
  <c r="N19" i="3" s="1"/>
  <c r="O19" i="3" s="1"/>
  <c r="F18" i="3"/>
  <c r="N18" i="3" s="1"/>
  <c r="O18" i="3" s="1"/>
  <c r="F17" i="3"/>
  <c r="N17" i="3" s="1"/>
  <c r="O17" i="3" s="1"/>
  <c r="F16" i="3"/>
  <c r="N16" i="3" s="1"/>
  <c r="O16" i="3" s="1"/>
  <c r="F15" i="3"/>
  <c r="N15" i="3" s="1"/>
  <c r="O15" i="3" s="1"/>
  <c r="O59" i="3" l="1"/>
  <c r="F7" i="4" s="1"/>
  <c r="N9" i="3"/>
  <c r="O9" i="3" s="1"/>
  <c r="N10" i="3"/>
  <c r="O10" i="3" s="1"/>
  <c r="N11" i="3"/>
  <c r="O11" i="3" s="1"/>
  <c r="N12" i="3"/>
  <c r="O12" i="3" s="1"/>
  <c r="M13" i="3"/>
  <c r="O13" i="3" l="1"/>
</calcChain>
</file>

<file path=xl/sharedStrings.xml><?xml version="1.0" encoding="utf-8"?>
<sst xmlns="http://schemas.openxmlformats.org/spreadsheetml/2006/main" count="7931" uniqueCount="1337">
  <si>
    <t>UBND HUYỆN HÀ TRUNG</t>
  </si>
  <si>
    <t>TT</t>
  </si>
  <si>
    <t>Môn dạy</t>
  </si>
  <si>
    <t>Toán</t>
  </si>
  <si>
    <t>Đơn vị tính: đồng</t>
  </si>
  <si>
    <t>Họ và tên học sinh khuyết tật</t>
  </si>
  <si>
    <t>Lớp</t>
  </si>
  <si>
    <t>Họ và tên giáo viên trực tiếp giảng dạy</t>
  </si>
  <si>
    <t>Tổng
HS Lương</t>
  </si>
  <si>
    <t xml:space="preserve">
HS Lương</t>
  </si>
  <si>
    <t xml:space="preserve">
HS PC
chức vụ</t>
  </si>
  <si>
    <t>HS phụ cấp 
vượt khung</t>
  </si>
  <si>
    <t>Mức lương
tối thiểu</t>
  </si>
  <si>
    <t>Số tháng</t>
  </si>
  <si>
    <t>Số giờ dạy học sinh KTật/lớp</t>
  </si>
  <si>
    <t xml:space="preserve">Tổng số giờ thực tế giảng dạy </t>
  </si>
  <si>
    <t>Tiền lương 1 giờ dạy của giáo viên</t>
  </si>
  <si>
    <t>Phụ cấp ưu đãi dạy người khuyết tật</t>
  </si>
  <si>
    <t>5=a+b+c</t>
  </si>
  <si>
    <t>a</t>
  </si>
  <si>
    <t>b</t>
  </si>
  <si>
    <t>c</t>
  </si>
  <si>
    <t xml:space="preserve">                  THCS Hà .......</t>
  </si>
  <si>
    <t xml:space="preserve">BÁO CÁO CHI TIẾT PHỤ CẤP ƯU ĐÃI CHO GIÁO VIÊN ĐƯỢC PHÂN CÔNG TRỰC TIẾP GIẢNG DẠY TẠI LỚP CÓ HỌC SINH KHUYẾT TẬT 
NĂM HỌC 2023-2024
</t>
  </si>
  <si>
    <t>Đơn vị</t>
  </si>
  <si>
    <t>Số HS
 khuyết tật</t>
  </si>
  <si>
    <t xml:space="preserve"> Tổng số tiết dạy</t>
  </si>
  <si>
    <t xml:space="preserve"> Kinh phí </t>
  </si>
  <si>
    <t>Đơn vị tính : đồng</t>
  </si>
  <si>
    <t xml:space="preserve">BÁO CÁO TỔNG HỢP PHỤ CẤP ƯU ĐÃI CHO GIÁO VIÊN ĐƯỢC PHÂN CÔNG TRỰC TIẾP GIẢNG DẠY TẠI LỚP CÓ HỌC 
SINH KHUYẾT TẬT NĂM HỌC 2023-2024
</t>
  </si>
  <si>
    <t>Số GV dạy học 
sinh khuyết tật</t>
  </si>
  <si>
    <t>MN HÀ TIẾN</t>
  </si>
  <si>
    <t>Trần Văn Thuận</t>
  </si>
  <si>
    <t>3-4 tuổi 1 khu B</t>
  </si>
  <si>
    <t>Tống Thị Hòa</t>
  </si>
  <si>
    <t>Tống Thị Thanh Thọ</t>
  </si>
  <si>
    <t>Nguyễn Hoàng Phúc</t>
  </si>
  <si>
    <t>3-4 tuổi 1 khu A</t>
  </si>
  <si>
    <t>Đỗ Thị Thanh Bình</t>
  </si>
  <si>
    <t>Mai Thị Ngọc Ánh</t>
  </si>
  <si>
    <t>3-4 tuổi 2 khu A</t>
  </si>
  <si>
    <t>Đỗ Thị Bình</t>
  </si>
  <si>
    <t>Cộng MN Hà Tiến</t>
  </si>
  <si>
    <t>MN Hà Tiến</t>
  </si>
  <si>
    <t>PHÒNG GIÁO DỤC VÀ ĐÀO TẠO</t>
  </si>
  <si>
    <t>Dương Tiến Dũng</t>
  </si>
  <si>
    <t>5 tuổi B</t>
  </si>
  <si>
    <t>Đoàn Thị Quyên</t>
  </si>
  <si>
    <t>Đón trẻ-TD sáng</t>
  </si>
  <si>
    <t>Hoạt động góc</t>
  </si>
  <si>
    <t>HĐ ngoài trời</t>
  </si>
  <si>
    <t>VS ăn trưa</t>
  </si>
  <si>
    <t>VS ngủ trưa</t>
  </si>
  <si>
    <t>VS ăn quà chiều</t>
  </si>
  <si>
    <t>Hoạt động chiều</t>
  </si>
  <si>
    <t>Văn học</t>
  </si>
  <si>
    <t>Âm nhạc</t>
  </si>
  <si>
    <t>KPKH</t>
  </si>
  <si>
    <t>Thể dục</t>
  </si>
  <si>
    <t>Tạo hình</t>
  </si>
  <si>
    <t>LQ chữ cái</t>
  </si>
  <si>
    <t>Cộng</t>
  </si>
  <si>
    <t>Hán Thị Duyên</t>
  </si>
  <si>
    <t>Nguyễn Thị Nhung</t>
  </si>
  <si>
    <t>Tổng cộng</t>
  </si>
  <si>
    <t>MN Hà Lâm</t>
  </si>
  <si>
    <t>Hoàng Minh Tùng Anh</t>
  </si>
  <si>
    <t xml:space="preserve">4 tuổi 2 </t>
  </si>
  <si>
    <t>Phạm Thị Chinh</t>
  </si>
  <si>
    <t>Phạm Ngọc Gia Khánh</t>
  </si>
  <si>
    <t>4 tuổi 1</t>
  </si>
  <si>
    <t>Hoàng Thị Thu</t>
  </si>
  <si>
    <t>Phạm Thị Hoa</t>
  </si>
  <si>
    <t>MN Hà Ninh</t>
  </si>
  <si>
    <t>Bùi Bảo Ngọc</t>
  </si>
  <si>
    <t>5 tuổi 4</t>
  </si>
  <si>
    <t>Vũ Thị Phúc</t>
  </si>
  <si>
    <t>Tống Thị Hoa</t>
  </si>
  <si>
    <t xml:space="preserve">                  MN Hà Vinh</t>
  </si>
  <si>
    <t>MN Hà Vinh</t>
  </si>
  <si>
    <t>MN Hà Phong</t>
  </si>
  <si>
    <t>Mai Tiến Đạt</t>
  </si>
  <si>
    <t>Lê Thị Huê</t>
  </si>
  <si>
    <t>Cộng MN Hà Phong</t>
  </si>
  <si>
    <t>MN Hà Lĩnh</t>
  </si>
  <si>
    <t>Trương Anh Thành</t>
  </si>
  <si>
    <t>Hoàng Thị Hạnh</t>
  </si>
  <si>
    <t>Nguyễn Thị Hạnh</t>
  </si>
  <si>
    <t>MN Hà Long</t>
  </si>
  <si>
    <t xml:space="preserve">Quách Lưu Đạt </t>
  </si>
  <si>
    <t xml:space="preserve">5-6 tuổi </t>
  </si>
  <si>
    <t xml:space="preserve">Phạm Thị Xuân Phương </t>
  </si>
  <si>
    <t xml:space="preserve">Phạm Hoàng Huy </t>
  </si>
  <si>
    <t xml:space="preserve">5-6 Tuổi </t>
  </si>
  <si>
    <t xml:space="preserve">Hoàng Thị Phương </t>
  </si>
  <si>
    <t>MN Hà Thái</t>
  </si>
  <si>
    <t>Lê Hà Trang</t>
  </si>
  <si>
    <t>4 Tuổi</t>
  </si>
  <si>
    <t>Vũ Thị Quyên</t>
  </si>
  <si>
    <t>MN Lĩnh Toại</t>
  </si>
  <si>
    <t>Phạm Tuấn Duy</t>
  </si>
  <si>
    <t>3 tuổi A</t>
  </si>
  <si>
    <t>Ngô Thị Ngoan</t>
  </si>
  <si>
    <t>Trịnh Thị Thu Hiền</t>
  </si>
  <si>
    <t>Phạm Thanh Ngọc</t>
  </si>
  <si>
    <t>Trần Thị Lâm</t>
  </si>
  <si>
    <t>MN Hà Giang</t>
  </si>
  <si>
    <t xml:space="preserve">MN Hà Vân </t>
  </si>
  <si>
    <t>MN Hà Hải</t>
  </si>
  <si>
    <t xml:space="preserve">                  TH Hà Lai</t>
  </si>
  <si>
    <t>Nguyễn Minh Hiếu</t>
  </si>
  <si>
    <t>4A</t>
  </si>
  <si>
    <t>Nguyễn Thị Dung</t>
  </si>
  <si>
    <t>Toán, Tiếng Việt, Khoa học, Sử, Địa, Đạo đức, Kĩ thuật, HĐTT, HĐNGLL, Luyện Toán, Luyện Tiếng Việt</t>
  </si>
  <si>
    <t>Hoàng Thị Hương</t>
  </si>
  <si>
    <t>Tiếng Anh</t>
  </si>
  <si>
    <t>Hoàng Tân Định</t>
  </si>
  <si>
    <t>GDTC</t>
  </si>
  <si>
    <t>Nguyễn Văn Tưởng</t>
  </si>
  <si>
    <t>Trịnh Đức Hải</t>
  </si>
  <si>
    <t>Mĩ thuật</t>
  </si>
  <si>
    <t>Lại Thị Hồng Vân</t>
  </si>
  <si>
    <t>Tin học</t>
  </si>
  <si>
    <t>Cộng lớp 4A</t>
  </si>
  <si>
    <t>Nguyễn Thị Thu</t>
  </si>
  <si>
    <t>5A</t>
  </si>
  <si>
    <t>Nguyễn Thị Duyên</t>
  </si>
  <si>
    <t>Toán, Tiếng Việt, Khoa học, Sử, Địa, Đạo đức, Kĩ thuật, HĐTT, HĐNGLL</t>
  </si>
  <si>
    <t>Cộng lớp 5A</t>
  </si>
  <si>
    <t>Nguyễn Thị Chung</t>
  </si>
  <si>
    <t>5B</t>
  </si>
  <si>
    <t>Khương Thị Hải</t>
  </si>
  <si>
    <t>Cộng lớp 5B</t>
  </si>
  <si>
    <t xml:space="preserve">TH Hà Lai </t>
  </si>
  <si>
    <t>Lại Thị Thu Hòa</t>
  </si>
  <si>
    <t>3A</t>
  </si>
  <si>
    <t>Lê Thị Nhung</t>
  </si>
  <si>
    <t>Tiếng Việt</t>
  </si>
  <si>
    <t>HĐTN</t>
  </si>
  <si>
    <t>TN-XH</t>
  </si>
  <si>
    <t>Công nghệ</t>
  </si>
  <si>
    <t>Đạo đức</t>
  </si>
  <si>
    <t>Ôn Toán</t>
  </si>
  <si>
    <t>Ôn Tiếng Việt</t>
  </si>
  <si>
    <t>Lê Xuân Minh</t>
  </si>
  <si>
    <t>Trần Thị Ngà</t>
  </si>
  <si>
    <t>Nguyễn Thị Loan</t>
  </si>
  <si>
    <t>Phạm Hoàng Thông</t>
  </si>
  <si>
    <t>Lê Thị Phương</t>
  </si>
  <si>
    <t>Mỹ thuật</t>
  </si>
  <si>
    <t>Nguyễn Văn Đủ</t>
  </si>
  <si>
    <t>Tống Viết Sáng</t>
  </si>
  <si>
    <t>1A</t>
  </si>
  <si>
    <t>Mai Thị Lý</t>
  </si>
  <si>
    <t>Hoàng Thị Thảo Ly</t>
  </si>
  <si>
    <t>Nguyễn Thị Hồng</t>
  </si>
  <si>
    <t>Mai Thị Thùy Chi</t>
  </si>
  <si>
    <t>1C</t>
  </si>
  <si>
    <t>Nguyễn Thị Nga</t>
  </si>
  <si>
    <t>Tạ Văn Chung</t>
  </si>
  <si>
    <t>Nguyễn Ngọc Nam</t>
  </si>
  <si>
    <t>Bùi Thị Hòa</t>
  </si>
  <si>
    <t>Mai Trần Anh Thư</t>
  </si>
  <si>
    <t>1D</t>
  </si>
  <si>
    <t>Phạm Thị Khuyên</t>
  </si>
  <si>
    <t>Đinh Thị Hòa</t>
  </si>
  <si>
    <t>Lê Tuấn Anh</t>
  </si>
  <si>
    <t>Hoàng Thị Hòa</t>
  </si>
  <si>
    <t>Khoa học</t>
  </si>
  <si>
    <t>LS và ĐL</t>
  </si>
  <si>
    <t>Kĩ thuật</t>
  </si>
  <si>
    <t>HĐGDNGLL</t>
  </si>
  <si>
    <t>HĐTT</t>
  </si>
  <si>
    <t>Đỗ Thị Cảnh</t>
  </si>
  <si>
    <t>TH Hà Tiến</t>
  </si>
  <si>
    <t xml:space="preserve">                  TH Lĩnh Toại</t>
  </si>
  <si>
    <t>Nguyễn Đỗ Hoàng Quân</t>
  </si>
  <si>
    <t>1B</t>
  </si>
  <si>
    <t xml:space="preserve">Nguyễn Thị Liên B </t>
  </si>
  <si>
    <t>Tiếng Việt. Toán. TNXH. HĐTN. Luyện T. Việt. Luyện Toán</t>
  </si>
  <si>
    <t xml:space="preserve">Nguyễn Thị Thủy B </t>
  </si>
  <si>
    <t xml:space="preserve"> TNXH. HĐTN. Luyện T. Việt</t>
  </si>
  <si>
    <t>Trần Thị Hòa</t>
  </si>
  <si>
    <t xml:space="preserve"> HĐTN</t>
  </si>
  <si>
    <t>Nguyễn Thanh Huyên</t>
  </si>
  <si>
    <t>Trịnh Thị Thuận</t>
  </si>
  <si>
    <t xml:space="preserve"> Luyện T. Việt</t>
  </si>
  <si>
    <t>Nguyễn Thị Thủy C</t>
  </si>
  <si>
    <t>Đường Tiến Tình</t>
  </si>
  <si>
    <t>TRịnh Văn Trung</t>
  </si>
  <si>
    <t>Trịnh Duy Hải</t>
  </si>
  <si>
    <t>3B</t>
  </si>
  <si>
    <t>Mai Thị Trang</t>
  </si>
  <si>
    <t>Tiếng Việt. Toán. TNXH. HĐTN. Công nghệ. Đạo đức. Luyện T. Việt. Luyện Toán</t>
  </si>
  <si>
    <t>Nguyễn Thị Liên A</t>
  </si>
  <si>
    <t>Tiếng anh</t>
  </si>
  <si>
    <t>Phạm Thị Thanh Trâm</t>
  </si>
  <si>
    <t>TH Lĩnh Toại</t>
  </si>
  <si>
    <t xml:space="preserve">                  TH Hà Thanh</t>
  </si>
  <si>
    <t>Nguyễn Lâm Oanh</t>
  </si>
  <si>
    <t>Hà Thị Thanh</t>
  </si>
  <si>
    <t>Toán, TV.......</t>
  </si>
  <si>
    <t>3,00</t>
  </si>
  <si>
    <t xml:space="preserve">Trấn Thị Huệ </t>
  </si>
  <si>
    <t xml:space="preserve">GD thể chất </t>
  </si>
  <si>
    <t>Lê Thanh Phong</t>
  </si>
  <si>
    <t>HĐ trải nghiệm</t>
  </si>
  <si>
    <t xml:space="preserve">Nguyễn Thị Mùi </t>
  </si>
  <si>
    <t xml:space="preserve">Tin học </t>
  </si>
  <si>
    <t>4,00</t>
  </si>
  <si>
    <t>Trần Thị Liên Hương</t>
  </si>
  <si>
    <t xml:space="preserve">Trần Thị Ánh Tuyết </t>
  </si>
  <si>
    <t xml:space="preserve">Cộng </t>
  </si>
  <si>
    <t>Nguyễn Thị Phương</t>
  </si>
  <si>
    <t>Toán, TV......</t>
  </si>
  <si>
    <t>Hoàng Thị Hà</t>
  </si>
  <si>
    <t>Tiếng việt</t>
  </si>
  <si>
    <t>Phạm Trúc Ly</t>
  </si>
  <si>
    <t>2B</t>
  </si>
  <si>
    <t>Đinh Thị Kim Oanh</t>
  </si>
  <si>
    <t>Toán, Tv, HĐTN</t>
  </si>
  <si>
    <t>Phạm Thị Lý</t>
  </si>
  <si>
    <t>TNXH, Mỹ Thuật</t>
  </si>
  <si>
    <t>Văn Thị Dung</t>
  </si>
  <si>
    <t>Đạo Đức,HĐTN</t>
  </si>
  <si>
    <t>Mai Thị Tuyển</t>
  </si>
  <si>
    <t>Lại Thị Thúy Nga</t>
  </si>
  <si>
    <t>Âm Nhạc</t>
  </si>
  <si>
    <t>Vũ Xuân Hải</t>
  </si>
  <si>
    <t>Mai Thị Khánh Ngọc</t>
  </si>
  <si>
    <t>Bùi Thị Hà</t>
  </si>
  <si>
    <t>Toán, TV,HĐTN, Đạo đức, K. học</t>
  </si>
  <si>
    <t>Nguyễn Thị Lành</t>
  </si>
  <si>
    <t>Mỹ Thuật</t>
  </si>
  <si>
    <t>Lê Hồng Đức</t>
  </si>
  <si>
    <t>Công nghệ, Tin</t>
  </si>
  <si>
    <t>Lịch sử- địa lý</t>
  </si>
  <si>
    <t>Hoàng Hải Phong</t>
  </si>
  <si>
    <t>Bùi Thị Thủy</t>
  </si>
  <si>
    <t>Toán, TV,SHTT,kỹ thuật</t>
  </si>
  <si>
    <t>Khoa học, mỹ thuật,LS-ĐL</t>
  </si>
  <si>
    <t>Đạo Đức</t>
  </si>
  <si>
    <t>Nguyễn Tiến Diêu</t>
  </si>
  <si>
    <t>GDNGLL</t>
  </si>
  <si>
    <t>Nguyễn Mạnh Dũng</t>
  </si>
  <si>
    <t>Doãn Thị Hoa</t>
  </si>
  <si>
    <t>Toán,TV,SHTT,KT</t>
  </si>
  <si>
    <t>Lại Thế Quân</t>
  </si>
  <si>
    <t>5 tuổi A</t>
  </si>
  <si>
    <t>Mai Thị Lan Anh</t>
  </si>
  <si>
    <t>Phạm Thị Hà</t>
  </si>
  <si>
    <t>Hoàng Bảo An</t>
  </si>
  <si>
    <t>Đinh Thị Thúy Hằng</t>
  </si>
  <si>
    <t>Nguyễn Thị Lê</t>
  </si>
  <si>
    <t>MN HÀ VÂN</t>
  </si>
  <si>
    <t xml:space="preserve">                  THCS Hà Giang</t>
  </si>
  <si>
    <t>TH Hà Bình</t>
  </si>
  <si>
    <t>Lê Văn Huy</t>
  </si>
  <si>
    <t>Nguyễn Thị Hằng A</t>
  </si>
  <si>
    <t>Toán, TV...</t>
  </si>
  <si>
    <t>Nguyễn Văn Đức</t>
  </si>
  <si>
    <t>GDTC, TNXH..</t>
  </si>
  <si>
    <t>Vũ Thị Hồng Quế</t>
  </si>
  <si>
    <t>Trịnh Thị Xim</t>
  </si>
  <si>
    <t>Trịnh Thị Thơm</t>
  </si>
  <si>
    <t>Âm nhạc, HĐTN</t>
  </si>
  <si>
    <t>Nguyễn Thị Thanh An</t>
  </si>
  <si>
    <t>4B</t>
  </si>
  <si>
    <t>Lê Văn Hùng</t>
  </si>
  <si>
    <t>Lê Quang Trung</t>
  </si>
  <si>
    <t>Trần Thị Loan</t>
  </si>
  <si>
    <t>Tạ Thị Hằng</t>
  </si>
  <si>
    <t>Nguyễn Thị Thủy A</t>
  </si>
  <si>
    <t>Lê Anh Vũ</t>
  </si>
  <si>
    <t>5C</t>
  </si>
  <si>
    <t>Nguyễn Thị Hằng B</t>
  </si>
  <si>
    <t>Bùi Thị Vân</t>
  </si>
  <si>
    <t>Hoàng Trung Văn</t>
  </si>
  <si>
    <t>TH Hà Thanh</t>
  </si>
  <si>
    <t>TH Hà Ngọc</t>
  </si>
  <si>
    <t>Đăng Tiến Dũng</t>
  </si>
  <si>
    <t>Trần Văn Thành</t>
  </si>
  <si>
    <t>Toán , TV</t>
  </si>
  <si>
    <t>Nguyễn Thị Gấm</t>
  </si>
  <si>
    <t>Phạm Văn Việt</t>
  </si>
  <si>
    <t>TD</t>
  </si>
  <si>
    <t xml:space="preserve">Trương Thị Hiền </t>
  </si>
  <si>
    <t>Nguyễn Thị Mỹ Hạnh</t>
  </si>
  <si>
    <t>Nhạc</t>
  </si>
  <si>
    <t>Đỗ Anh Đức</t>
  </si>
  <si>
    <t>Nguyễn Văn Hùng</t>
  </si>
  <si>
    <t xml:space="preserve">                  TH Hà Yên</t>
  </si>
  <si>
    <t>Phan Thị Huyền Thư</t>
  </si>
  <si>
    <t>Trần Thị Hảo</t>
  </si>
  <si>
    <t>Toán, TV,…</t>
  </si>
  <si>
    <t>Đỗ Thị San</t>
  </si>
  <si>
    <t>Bùi Thị Tuyết Mai</t>
  </si>
  <si>
    <t>Nguyễn Thanh Chà</t>
  </si>
  <si>
    <t>Tin</t>
  </si>
  <si>
    <t>Tống Phú Hảo</t>
  </si>
  <si>
    <t>TH Hà Yên</t>
  </si>
  <si>
    <t>TH Hà Dương</t>
  </si>
  <si>
    <t xml:space="preserve">                  TH Hà Long 1</t>
  </si>
  <si>
    <t>Mai Việt Khang</t>
  </si>
  <si>
    <t>Đỗ Thị Hà</t>
  </si>
  <si>
    <t xml:space="preserve">Toán </t>
  </si>
  <si>
    <t>TNXH</t>
  </si>
  <si>
    <t>Toán TC</t>
  </si>
  <si>
    <t>Tiếng Việt TC</t>
  </si>
  <si>
    <t>Phạm Thị Thủy</t>
  </si>
  <si>
    <t>Vũ Thị Hằng Nga</t>
  </si>
  <si>
    <t>Phan Thị Như Quỳnh</t>
  </si>
  <si>
    <t>Ng Ngọc Đăng Quang</t>
  </si>
  <si>
    <t>Trần Thị Hiểu</t>
  </si>
  <si>
    <t>Khương Duy Thắng</t>
  </si>
  <si>
    <t>2A</t>
  </si>
  <si>
    <t>Vũ Thị Thu Thủy</t>
  </si>
  <si>
    <t>Tống An Phú</t>
  </si>
  <si>
    <t>Lê Thị Hương</t>
  </si>
  <si>
    <t>Lịch sử - địa lý</t>
  </si>
  <si>
    <t>Nguyễn Thị Xuyên</t>
  </si>
  <si>
    <t>Kỹ thuật</t>
  </si>
  <si>
    <t>Hoàng Thị Thuyên</t>
  </si>
  <si>
    <t>TH Hà Long 1</t>
  </si>
  <si>
    <t xml:space="preserve">                  TH Hà Tân</t>
  </si>
  <si>
    <t>Trịnh Hoàng Xuân Phúc</t>
  </si>
  <si>
    <t>Lại Thị Thanh</t>
  </si>
  <si>
    <t>Phạm Thị Huyền</t>
  </si>
  <si>
    <t>Lê Anh Đàm</t>
  </si>
  <si>
    <t>Nguyễn Văn Trưởng</t>
  </si>
  <si>
    <t>Nguyễn Ngọc Hồng Anh</t>
  </si>
  <si>
    <t>Nguyễn Văn Điển</t>
  </si>
  <si>
    <t>MT</t>
  </si>
  <si>
    <t>Nguyễn Thị Vân</t>
  </si>
  <si>
    <t>Lê Thị Tuyết Mai</t>
  </si>
  <si>
    <t>T.anh</t>
  </si>
  <si>
    <t>Đỗ Huyền Trang</t>
  </si>
  <si>
    <t>Lại Thị Biên</t>
  </si>
  <si>
    <t>MT, CN</t>
  </si>
  <si>
    <t>Nguyễn Ngọc Quý</t>
  </si>
  <si>
    <t>Lê Thị Lý</t>
  </si>
  <si>
    <t>Toán, TV,MT,CN,..</t>
  </si>
  <si>
    <t>TH Hà Tân</t>
  </si>
  <si>
    <t xml:space="preserve">                  TH Hà Bắc</t>
  </si>
  <si>
    <t>Nguyễn Quốc Anh</t>
  </si>
  <si>
    <t>3C</t>
  </si>
  <si>
    <t>Trần Thị Huệ</t>
  </si>
  <si>
    <t>Luyện Toán</t>
  </si>
  <si>
    <t>Luyện TV</t>
  </si>
  <si>
    <t>Trần Thị Nghĩa</t>
  </si>
  <si>
    <t>Ngọ Văn Tập</t>
  </si>
  <si>
    <t>TRịnh Thị Hồng</t>
  </si>
  <si>
    <t>Nguyễn Đức Lâm</t>
  </si>
  <si>
    <t>Trần Văn Minh</t>
  </si>
  <si>
    <t>TH Hà Bắc</t>
  </si>
  <si>
    <t>Mai Thị Thư</t>
  </si>
  <si>
    <t>3-4 tuổi</t>
  </si>
  <si>
    <t>Trịnh Thùy Dương</t>
  </si>
  <si>
    <t>Phạm Thị Đào</t>
  </si>
  <si>
    <t>MN HÀ Hải</t>
  </si>
  <si>
    <t>Tiểu học Hà Lĩnh</t>
  </si>
  <si>
    <t>Hoàng Hải Đăng</t>
  </si>
  <si>
    <t>Vũ Thị Khuyên</t>
  </si>
  <si>
    <t>Toán, TV, Đ Đ, TNXH, HĐTN, GDTC, Luyện toán</t>
  </si>
  <si>
    <t>Nguyễn Thị Vân Ngọc</t>
  </si>
  <si>
    <t>Hoàng Thị Nguyệt</t>
  </si>
  <si>
    <t>Đặng Thành Đông</t>
  </si>
  <si>
    <t>Hoàng Thị Thu Thảo</t>
  </si>
  <si>
    <t>Hoàng Thị Nhân</t>
  </si>
  <si>
    <t>Toán, TV, ĐĐ, TNXH, HĐTN, GDTC, Luyện toán</t>
  </si>
  <si>
    <t>Tống Bảo Lộc</t>
  </si>
  <si>
    <t>Đinh Thị Lan Anh</t>
  </si>
  <si>
    <t>Ngô Bảo Trang</t>
  </si>
  <si>
    <t>Vũ Thị Chiên</t>
  </si>
  <si>
    <t>Hoàng Thị Tra My</t>
  </si>
  <si>
    <t>Lê Duy Hưng</t>
  </si>
  <si>
    <t>Toán, TV, ĐĐ, TNXH, HĐTN, Luyện toán</t>
  </si>
  <si>
    <t>Lê Văn Tuân</t>
  </si>
  <si>
    <t>Hoàng Mậu Minh Huy</t>
  </si>
  <si>
    <t>Mai Thị Tri Lý</t>
  </si>
  <si>
    <t>Toán, TV, TNXH, HĐTN, Đ Đ, LT</t>
  </si>
  <si>
    <t>Hoàng Thùy Anh</t>
  </si>
  <si>
    <t>2D</t>
  </si>
  <si>
    <t>Đặng Ngọc Tuấn</t>
  </si>
  <si>
    <t>Toán, TV, TNXH,ĐĐ, HĐTN, L Toán</t>
  </si>
  <si>
    <t>Vũ Văn Dũng</t>
  </si>
  <si>
    <t>HĐTN, ĐĐ</t>
  </si>
  <si>
    <t>Hoàng Đình Minh Trọng</t>
  </si>
  <si>
    <t>Đỗ Thị Hoàn</t>
  </si>
  <si>
    <t>Toán, TV, TNXH, HĐTN, ĐĐ, CN,Âm N, GDTC, MT</t>
  </si>
  <si>
    <t>Lê Thị Lan</t>
  </si>
  <si>
    <t>Hoàng Trọng Vinh Quang</t>
  </si>
  <si>
    <t>Nguyễn Đức Thuận</t>
  </si>
  <si>
    <t>Toán, TV, LSĐL, HĐTN, KH, CN</t>
  </si>
  <si>
    <t>Nguyễn Viết Xuân</t>
  </si>
  <si>
    <t>KH, ĐĐ</t>
  </si>
  <si>
    <t>ĐĐ, KH, GDTC</t>
  </si>
  <si>
    <t>Tạ Thị Bình</t>
  </si>
  <si>
    <t>Phí Thị Vân</t>
  </si>
  <si>
    <t>Nguyễn Thị Thu Trang</t>
  </si>
  <si>
    <t>4C</t>
  </si>
  <si>
    <t>Đoàn Thị Thu Huyền</t>
  </si>
  <si>
    <t>Toán.TV,KH, LSĐL,CN,HĐTN,GDTC,ĐĐ</t>
  </si>
  <si>
    <t>Trần Thị An Trang</t>
  </si>
  <si>
    <t>Lê Thị Loan</t>
  </si>
  <si>
    <t>Toán, TV, LSĐL, KH, Âm N, KT, Đ Đ, GDTC, GDNGLL</t>
  </si>
  <si>
    <t>Đạo đức, kỹ thuật</t>
  </si>
  <si>
    <t>Toàn trường hoạt động trải nghiệm (sinh hoạt dưới cờ)</t>
  </si>
  <si>
    <t xml:space="preserve">                  THCS Hà Ngọc</t>
  </si>
  <si>
    <t>Tiểu học Hà Đông</t>
  </si>
  <si>
    <t>Nguyễn Đình Quốc Dự</t>
  </si>
  <si>
    <t>Nguyễn Thị Liên</t>
  </si>
  <si>
    <t>Luyện T.Việt</t>
  </si>
  <si>
    <t>Đặng Thị Nhung</t>
  </si>
  <si>
    <t>Lê Minh Long</t>
  </si>
  <si>
    <t>Lê Thị Hồng</t>
  </si>
  <si>
    <t>Nguyễn Thị Nữ</t>
  </si>
  <si>
    <t>Lê Hoàng Anh</t>
  </si>
  <si>
    <t>Luyện T. Việt</t>
  </si>
  <si>
    <t>Hoàng Thị Ngọc</t>
  </si>
  <si>
    <t>Lê Thị Bình</t>
  </si>
  <si>
    <t>Đào Thị Công</t>
  </si>
  <si>
    <t>Mai Thị Liên</t>
  </si>
  <si>
    <t>Nguyễn Việt Hoàng</t>
  </si>
  <si>
    <t>Cộng tổng</t>
  </si>
  <si>
    <t>TH HÀ HẢI</t>
  </si>
  <si>
    <t>Trương Văn Huy</t>
  </si>
  <si>
    <t>Lê Thị Lương</t>
  </si>
  <si>
    <t>Mai Thị Huệ</t>
  </si>
  <si>
    <t>Đinh Bộ Biên</t>
  </si>
  <si>
    <t>Mĩ Thuật</t>
  </si>
  <si>
    <t>Nguyễn Ngọc Anh</t>
  </si>
  <si>
    <t>Nguyễn Thị Thanh Hiền</t>
  </si>
  <si>
    <t>Ngô Tiến Dũng</t>
  </si>
  <si>
    <t>Lê Minh Quân</t>
  </si>
  <si>
    <t>Vũ Thị Điệp</t>
  </si>
  <si>
    <t xml:space="preserve">TH Hà Đông </t>
  </si>
  <si>
    <t>TH Hà Hải</t>
  </si>
  <si>
    <t xml:space="preserve">                  TH Thị Trấn</t>
  </si>
  <si>
    <t>Đặng Hoàng Hiếu</t>
  </si>
  <si>
    <t>Hoàng Viết Nam</t>
  </si>
  <si>
    <t>Lê Thị Dân</t>
  </si>
  <si>
    <t>Lê Thị Thoa</t>
  </si>
  <si>
    <t>Lê Thị Thủy</t>
  </si>
  <si>
    <t>Mai Thị Chính</t>
  </si>
  <si>
    <t>Vũ Thị Chắc</t>
  </si>
  <si>
    <t>Toán,TV,HĐTN</t>
  </si>
  <si>
    <t>Phạm Minh Quân</t>
  </si>
  <si>
    <t>Nguyễn Thị N.Hoa</t>
  </si>
  <si>
    <t>Mai Lê Hà My</t>
  </si>
  <si>
    <t>Lê Thị Hạnh</t>
  </si>
  <si>
    <t>Đỗ Minh Khôi</t>
  </si>
  <si>
    <t>1E</t>
  </si>
  <si>
    <t>Cù Thị Liên</t>
  </si>
  <si>
    <t>Cù Thị Xuân</t>
  </si>
  <si>
    <t>Hoàng Văn Hiếu</t>
  </si>
  <si>
    <t>Trịnh Ngọc Bách</t>
  </si>
  <si>
    <t>Đặng Thị Vân</t>
  </si>
  <si>
    <t>Đường Thị Vân</t>
  </si>
  <si>
    <t>Lê Ngọc Tuấn</t>
  </si>
  <si>
    <t>Nguyễn Phong Đằng</t>
  </si>
  <si>
    <t>Tin học, công nghệ</t>
  </si>
  <si>
    <t>Nguyễn Thị Len</t>
  </si>
  <si>
    <t>Tào Văn Cảnh</t>
  </si>
  <si>
    <t>,LS, HĐTN</t>
  </si>
  <si>
    <t>Đặng Ngọc Trâm</t>
  </si>
  <si>
    <t>Lê Trọng Thanh</t>
  </si>
  <si>
    <t>Tạ Thị Thu Hà</t>
  </si>
  <si>
    <t>Lê Thị Thúy Hà</t>
  </si>
  <si>
    <t>Bùi Minh Đức</t>
  </si>
  <si>
    <t>Nguyễn Sơn Hà</t>
  </si>
  <si>
    <t>4B1</t>
  </si>
  <si>
    <t>Nguyễn Thị Thủy</t>
  </si>
  <si>
    <t>TH Thị Trấn</t>
  </si>
  <si>
    <t xml:space="preserve">                  TH Hà Giang</t>
  </si>
  <si>
    <t>Phạm Anh Kiệt</t>
  </si>
  <si>
    <t>Trần Thị Tuyết</t>
  </si>
  <si>
    <t>Mai Thị Nhung</t>
  </si>
  <si>
    <t>Phạm Bá Doanh</t>
  </si>
  <si>
    <t>Trần Quốc Khoa</t>
  </si>
  <si>
    <t>Trần Thu Hoài</t>
  </si>
  <si>
    <t>Lê Thanh Huyền</t>
  </si>
  <si>
    <t>Phạm Thiên Phúc</t>
  </si>
  <si>
    <t>TH Hà Châu</t>
  </si>
  <si>
    <t>TH Hà Giang</t>
  </si>
  <si>
    <t>Trần Đức Hưng</t>
  </si>
  <si>
    <t>Đào Thị Hương</t>
  </si>
  <si>
    <t xml:space="preserve"> Âm nhạc</t>
  </si>
  <si>
    <t>Luyện toán</t>
  </si>
  <si>
    <t>Nguyễn Thị Phượng</t>
  </si>
  <si>
    <t>Giáo dục TC</t>
  </si>
  <si>
    <t>Nguyễn Văn Hoạt</t>
  </si>
  <si>
    <t>Nguyễn Trường Giang</t>
  </si>
  <si>
    <t>Đoàn Thị Uyên</t>
  </si>
  <si>
    <t xml:space="preserve"> Luyện toán</t>
  </si>
  <si>
    <t>Luyên TV</t>
  </si>
  <si>
    <t>Nguyễn Linh Anh</t>
  </si>
  <si>
    <t>Cù Thị Ngọc</t>
  </si>
  <si>
    <t xml:space="preserve">Nguyễn Thị Phương </t>
  </si>
  <si>
    <t>Đỗ Văn Chiến</t>
  </si>
  <si>
    <t>Trương Thị Lan</t>
  </si>
  <si>
    <t>T. Anh</t>
  </si>
  <si>
    <t>Trịnh Đức Thọ</t>
  </si>
  <si>
    <t>Nguyễn Huy Vũ</t>
  </si>
  <si>
    <t>Vũ Văn Ngẫu</t>
  </si>
  <si>
    <t>LS&amp;ĐL</t>
  </si>
  <si>
    <t>Lê Nhã Uyên</t>
  </si>
  <si>
    <t>Nguyễn Thị Thảo</t>
  </si>
  <si>
    <t>Kĩ Thuật</t>
  </si>
  <si>
    <t>Mai Thị Kim Chung</t>
  </si>
  <si>
    <t>Tiểu học Hà Sơn</t>
  </si>
  <si>
    <t>TH Hà Sơn</t>
  </si>
  <si>
    <t xml:space="preserve">                  TH Hà Lâm</t>
  </si>
  <si>
    <t>Hà Linh Anh</t>
  </si>
  <si>
    <t>Toán,TV, HĐTN</t>
  </si>
  <si>
    <t>Lê Thị Thuý</t>
  </si>
  <si>
    <t>Tự nhiên và xã hội</t>
  </si>
  <si>
    <t>Trần Thị Xuân</t>
  </si>
  <si>
    <t>Đạo đức, mĩ thuật</t>
  </si>
  <si>
    <t>Phạm Thị Ái</t>
  </si>
  <si>
    <t>Đỗ Thanh Khương</t>
  </si>
  <si>
    <t>Bùi Thị Vinh</t>
  </si>
  <si>
    <t>Đường Mai Ngọc</t>
  </si>
  <si>
    <t>Trương Thị Tâm</t>
  </si>
  <si>
    <t>Toán,TV,Đạo đức, TNXH, Công nghệ, HĐTN</t>
  </si>
  <si>
    <t>Đặng Thành Trường</t>
  </si>
  <si>
    <t>Đào Thị Lài</t>
  </si>
  <si>
    <t>Trần Thị Hà An</t>
  </si>
  <si>
    <t>Đỗ Thị Thu Hiền</t>
  </si>
  <si>
    <t>Toán, Tiếng việt, Đạo đức, TNXH, Công nghệ,HĐTN</t>
  </si>
  <si>
    <t>Hoàng Tuấn Kiệt</t>
  </si>
  <si>
    <t>Toán, Tiếng việt, Khoa học, LS-ĐL, Đạo đức, Kĩ thuật, HĐNGLL, HĐTT</t>
  </si>
  <si>
    <t>Phí Hải Bình</t>
  </si>
  <si>
    <t>Nguyễn Thị Hương</t>
  </si>
  <si>
    <t>Nguyễn Trần Vinh</t>
  </si>
  <si>
    <t>SHTT</t>
  </si>
  <si>
    <t>TH Hà Lâm</t>
  </si>
  <si>
    <t>Cộng MN Hà Lâm</t>
  </si>
  <si>
    <t>Cộng MN Hà Ninh</t>
  </si>
  <si>
    <t>Cộng MN Hà Vinh</t>
  </si>
  <si>
    <t>Cộng MN Hà Lĩnh</t>
  </si>
  <si>
    <t>Cộng MN Hà Long</t>
  </si>
  <si>
    <t>Cộng MN Hà Thái</t>
  </si>
  <si>
    <t>Cộng MN Lĩnh Toại</t>
  </si>
  <si>
    <t>Cộng MN Hà Giang</t>
  </si>
  <si>
    <t>Cộng MN Hà Vân</t>
  </si>
  <si>
    <t>Cộng MN Hà Hải</t>
  </si>
  <si>
    <t>Cộng  TH Hà Lai</t>
  </si>
  <si>
    <t>Cộng TH Hà Tiến</t>
  </si>
  <si>
    <t>Cộng TH Lĩnh Toại</t>
  </si>
  <si>
    <t>Cộng TH  Hà Thanh</t>
  </si>
  <si>
    <t>Cộng TH Hà Ngọc</t>
  </si>
  <si>
    <t>Cộng TH Hà Bình</t>
  </si>
  <si>
    <t>Cộng TH Hà Dương</t>
  </si>
  <si>
    <t>Cộng TH Hà Yên</t>
  </si>
  <si>
    <t>Cộng TH Hà Long 1</t>
  </si>
  <si>
    <t>Nguyễn Thị Khánh Linh</t>
  </si>
  <si>
    <t>TV,T,KH,LS&amp;ĐL,TD,HĐTT,ĐĐ,MT,KT,HĐNGLL</t>
  </si>
  <si>
    <t>Vũ Thị Thắm</t>
  </si>
  <si>
    <t>HĐTT,TD</t>
  </si>
  <si>
    <t>Phạm Hồng Phú</t>
  </si>
  <si>
    <t>Nguyễn Thị Ngọc Hà</t>
  </si>
  <si>
    <t>Phạm Thị Minh</t>
  </si>
  <si>
    <t>Phạm Thị Thuỷ</t>
  </si>
  <si>
    <t>Giáo dục thể chất</t>
  </si>
  <si>
    <t>Hoàng Thị Thanh</t>
  </si>
  <si>
    <t>Thể Dục</t>
  </si>
  <si>
    <t>Nguyễn Lâm</t>
  </si>
  <si>
    <t>Nguyễn Thị Hân</t>
  </si>
  <si>
    <t>Hoàng Thị Lan</t>
  </si>
  <si>
    <t>Ngọ Thị Phương Thảo</t>
  </si>
  <si>
    <t>Nguyễn Thị Tư</t>
  </si>
  <si>
    <t>Đoàn Thị Chung</t>
  </si>
  <si>
    <t>TNXH,ĐĐ</t>
  </si>
  <si>
    <t>Lê Thị Thanh Thương</t>
  </si>
  <si>
    <t>TH Hà Vinh</t>
  </si>
  <si>
    <t>TH HÀ VÂN</t>
  </si>
  <si>
    <t>Ngô Quốc Bảo</t>
  </si>
  <si>
    <t>Trương Thị Nhị</t>
  </si>
  <si>
    <t>Toán,TV</t>
  </si>
  <si>
    <t>Trịnh Xuân Ưng</t>
  </si>
  <si>
    <t>TNXH,Đạo đức</t>
  </si>
  <si>
    <t>Vũ Văn Thành</t>
  </si>
  <si>
    <t>Trần Thị Linh Nhâm</t>
  </si>
  <si>
    <t>Đặng Biên Cương</t>
  </si>
  <si>
    <t>Thêt dục</t>
  </si>
  <si>
    <t>Phạm Phương Uyên</t>
  </si>
  <si>
    <t>Tăng Thị Bưởi</t>
  </si>
  <si>
    <t>Tạ Trung Tuyến</t>
  </si>
  <si>
    <t>Vũ Nguyễn Anh Nhất</t>
  </si>
  <si>
    <t>Trần Thị Hoa</t>
  </si>
  <si>
    <t>Nguyễn Việt Anh</t>
  </si>
  <si>
    <t>Trịnh Thị Tuyết</t>
  </si>
  <si>
    <t>Hà Thị Hương</t>
  </si>
  <si>
    <t>Trần Thị Thanh Tâm</t>
  </si>
  <si>
    <t>Cộng TH Hà Bắc</t>
  </si>
  <si>
    <t>Tổng cộng TH Thị Trấn</t>
  </si>
  <si>
    <t>Tổng cộng TH Hà Giang</t>
  </si>
  <si>
    <t>Cộng TH Hà Sơn</t>
  </si>
  <si>
    <t>TH Hà Vân</t>
  </si>
  <si>
    <t>Tổng cộng TH Hà Lâm</t>
  </si>
  <si>
    <t>Tổng cộng Hà Vinh</t>
  </si>
  <si>
    <t xml:space="preserve">                  TH Hà Châu</t>
  </si>
  <si>
    <t>Hoàng Mạnh Hùng</t>
  </si>
  <si>
    <t>Vũ Thị Chính</t>
  </si>
  <si>
    <t>HĐTN,Toán,ôn toán TV,ôn TV ĐĐ,CN,GDTC, TNXH</t>
  </si>
  <si>
    <t>Vũ Thị Hà B</t>
  </si>
  <si>
    <t>Nguyễn Quang Trung</t>
  </si>
  <si>
    <t>Nguyễn Thị Minh</t>
  </si>
  <si>
    <t>Trần Thị Hương</t>
  </si>
  <si>
    <t>Nguyễn Thị Nguyệt</t>
  </si>
  <si>
    <t>Cộng TH Hà Châu</t>
  </si>
  <si>
    <t>Tổng cộng TH Hà Tân</t>
  </si>
  <si>
    <t>TH Hà Lĩnh</t>
  </si>
  <si>
    <t>Tổng cộng TH Hà Vân</t>
  </si>
  <si>
    <t>TH Hà Long 2</t>
  </si>
  <si>
    <t>TH HÀ LONG 2</t>
  </si>
  <si>
    <t>Bùi Văn Ngữ</t>
  </si>
  <si>
    <t>Nguyễn Thị Thu Hương</t>
  </si>
  <si>
    <t>Toán, Tiếng việt, HĐTN, Đạo đức, CTCN</t>
  </si>
  <si>
    <t>Vũ Văn Tất</t>
  </si>
  <si>
    <t xml:space="preserve"> Tự nhiên xã hội</t>
  </si>
  <si>
    <t>Mai Trung Thành</t>
  </si>
  <si>
    <t>Trần Văn Long</t>
  </si>
  <si>
    <t>Vũ Ngọc Tuấn</t>
  </si>
  <si>
    <t>Toán, TV, ĐĐ, MT, Khoa học, LS-ĐL, GDNGLL, HĐTT</t>
  </si>
  <si>
    <t>Trương Thị Hoàn</t>
  </si>
  <si>
    <t>Tin học, CN</t>
  </si>
  <si>
    <t>Trần Nguyễn Ngọc Linh</t>
  </si>
  <si>
    <t>Ngô Thị Yến</t>
  </si>
  <si>
    <t>Toán, TV, ĐĐ, MT, Kĩ thuật, Khoa học, LS-ĐL, GDNGLL, HĐTT</t>
  </si>
  <si>
    <t>Tổng cộng Hà Lĩnh</t>
  </si>
  <si>
    <t>Cộng TH Hà Long 2</t>
  </si>
  <si>
    <t>THCS Hà Sơn</t>
  </si>
  <si>
    <t>THCS Hà Tân</t>
  </si>
  <si>
    <t>THCS Hà Vinh</t>
  </si>
  <si>
    <t>THCS Hà Bắc</t>
  </si>
  <si>
    <t>THCS Hà Giang</t>
  </si>
  <si>
    <t>THCS Hà Tiến</t>
  </si>
  <si>
    <t>THCS Hà Châu</t>
  </si>
  <si>
    <t>THCS Hà Lai</t>
  </si>
  <si>
    <t>THCS Yên Dương</t>
  </si>
  <si>
    <t>THCS Thị Trấn</t>
  </si>
  <si>
    <t>THCS Hà Lĩnh</t>
  </si>
  <si>
    <t>THCS Hà Đông</t>
  </si>
  <si>
    <t>THCS Phú Hải Toại</t>
  </si>
  <si>
    <t>THCS Hà Long</t>
  </si>
  <si>
    <t>THCS Hoạt Giang</t>
  </si>
  <si>
    <t>THCS Hà Ngọc</t>
  </si>
  <si>
    <t>THCS Yến Sơn</t>
  </si>
  <si>
    <t>THCS Hà Bình</t>
  </si>
  <si>
    <t>TTGDNN-GDTX</t>
  </si>
  <si>
    <t xml:space="preserve">                  THCS Hà Sơn</t>
  </si>
  <si>
    <t>Cao Trần Thế Đan</t>
  </si>
  <si>
    <t>8A</t>
  </si>
  <si>
    <t>Vũ Văn Thuận</t>
  </si>
  <si>
    <t>Trần Thị Thanh</t>
  </si>
  <si>
    <t>KHTN (sinh)</t>
  </si>
  <si>
    <t>Nguyễn Văn Phúc</t>
  </si>
  <si>
    <t>KHTN (Hóa)</t>
  </si>
  <si>
    <t>Trần Thị Hồng Thanh</t>
  </si>
  <si>
    <t>Văn</t>
  </si>
  <si>
    <t>Trịnh Thị Lý</t>
  </si>
  <si>
    <t>LS&amp;ĐL(Sử)</t>
  </si>
  <si>
    <t>Lê Thị Thanh</t>
  </si>
  <si>
    <t>GDCD</t>
  </si>
  <si>
    <t>Lê Văn Trung</t>
  </si>
  <si>
    <t>Lê Hồng Phong</t>
  </si>
  <si>
    <t>Hoàng Văn Cảnh</t>
  </si>
  <si>
    <t>Đỗ Văn Tuyên</t>
  </si>
  <si>
    <t>Nguyễn Đức Tuân</t>
  </si>
  <si>
    <t>KHTN(Lý)</t>
  </si>
  <si>
    <t>Hoàng Thị Thuý</t>
  </si>
  <si>
    <t>LS&amp;ĐL(Địa)</t>
  </si>
  <si>
    <t>Lý Minh Cường</t>
  </si>
  <si>
    <t>Lê Kim Khuyên</t>
  </si>
  <si>
    <t>KHTN(Sinh)</t>
  </si>
  <si>
    <t>Đặng Ngọc Quang</t>
  </si>
  <si>
    <t>7A</t>
  </si>
  <si>
    <t>Lê Thị Hiền</t>
  </si>
  <si>
    <t>KHTN(Sinh )</t>
  </si>
  <si>
    <t>KHTN(Lý )</t>
  </si>
  <si>
    <t>KHTN( lý)</t>
  </si>
  <si>
    <t>GDDP</t>
  </si>
  <si>
    <t>Nguyễn Mạnh Thắng</t>
  </si>
  <si>
    <t>6A</t>
  </si>
  <si>
    <t>Đào Trọng Vinh</t>
  </si>
  <si>
    <t>KHTN(sinh)</t>
  </si>
  <si>
    <t>KHTN( Lý)</t>
  </si>
  <si>
    <t>Nguyễn Duy Hưng</t>
  </si>
  <si>
    <t>Lê Khánh Vy</t>
  </si>
  <si>
    <t>6B</t>
  </si>
  <si>
    <t>Nguyễn Thị Huyền</t>
  </si>
  <si>
    <t>Tổng cộng  THCS Hà Sơn</t>
  </si>
  <si>
    <t>Đỗ Bảo An</t>
  </si>
  <si>
    <t>Lê Thanh Hải</t>
  </si>
  <si>
    <t xml:space="preserve">HĐ GD
 Địa phương </t>
  </si>
  <si>
    <t>Trịnh Thị Mai</t>
  </si>
  <si>
    <t>Trịnh Thị Hường</t>
  </si>
  <si>
    <t xml:space="preserve">Toán   </t>
  </si>
  <si>
    <t>TN-HN</t>
  </si>
  <si>
    <t>Đỗ Hải Đăng</t>
  </si>
  <si>
    <t>Phùng Đình Bình</t>
  </si>
  <si>
    <t xml:space="preserve">Công nghệ </t>
  </si>
  <si>
    <t xml:space="preserve">KHTN </t>
  </si>
  <si>
    <t>Trần Văn Phố</t>
  </si>
  <si>
    <t>Lịch sử 
-Địa lý</t>
  </si>
  <si>
    <t>Lê Thị Hà</t>
  </si>
  <si>
    <t>Trần Thị Oanh</t>
  </si>
  <si>
    <t>Đinh Văn Đình</t>
  </si>
  <si>
    <t xml:space="preserve">Tiếng Anh </t>
  </si>
  <si>
    <t>Nguyễn Văn Khiêm</t>
  </si>
  <si>
    <t xml:space="preserve">GD TC </t>
  </si>
  <si>
    <t>Nguyễn Công Cường</t>
  </si>
  <si>
    <t>Nghệ thuật</t>
  </si>
  <si>
    <t>Vũ Thị Kiều Vy</t>
  </si>
  <si>
    <t>GD địa phương</t>
  </si>
  <si>
    <t>Vũ Thị Hương</t>
  </si>
  <si>
    <t xml:space="preserve">Toán ,  </t>
  </si>
  <si>
    <t>Phạm Thanh Quang</t>
  </si>
  <si>
    <t>Trịnh Thị Hoa</t>
  </si>
  <si>
    <t>Ngữ văn</t>
  </si>
  <si>
    <t>Lê Thị Thu Hường</t>
  </si>
  <si>
    <t>Nguyễn Vũ Minh Đăng
Mai Hữu Trác</t>
  </si>
  <si>
    <t>7B</t>
  </si>
  <si>
    <t>Nguyễn Thị Huế</t>
  </si>
  <si>
    <t>Lịch sử -
Địa lý</t>
  </si>
  <si>
    <t>Cộng THCS Hà Tân</t>
  </si>
  <si>
    <t xml:space="preserve">                  THCS Hà Vinh</t>
  </si>
  <si>
    <t>Vũ Đức Đại</t>
  </si>
  <si>
    <t>Trịnh Thị Hà</t>
  </si>
  <si>
    <t>KHTN-Lý</t>
  </si>
  <si>
    <t>Nguyễn Thị Sơn</t>
  </si>
  <si>
    <t>KHTN - Hóa; KHTN - Sinh</t>
  </si>
  <si>
    <t>Nguyễn Thị Mùi</t>
  </si>
  <si>
    <t>Nghệ thuật - Âm nhạc</t>
  </si>
  <si>
    <t>Nghệ thuật - MT</t>
  </si>
  <si>
    <t>Tống Thị Dung</t>
  </si>
  <si>
    <t>Nguyễn Thị Lan Anh</t>
  </si>
  <si>
    <t>Đinh Thị Vân</t>
  </si>
  <si>
    <t>Khiếu Thị Thảo</t>
  </si>
  <si>
    <t>LS&amp;ĐL - Địa</t>
  </si>
  <si>
    <t>Lê Thị Hảo</t>
  </si>
  <si>
    <t>Trần Văn Chung</t>
  </si>
  <si>
    <t>GD địa phương; LS&amp;ĐL - Sử</t>
  </si>
  <si>
    <t>Lê Văn Phương</t>
  </si>
  <si>
    <t>HĐTN - HN</t>
  </si>
  <si>
    <t>Nguyễn Thị Kim Dung</t>
  </si>
  <si>
    <t xml:space="preserve"> HĐTN-HN; Công nghệ</t>
  </si>
  <si>
    <t>Vũ Thị Hằng</t>
  </si>
  <si>
    <t>Lê Văn Tuấn</t>
  </si>
  <si>
    <t>Vũ Thị Hồng Ngọc</t>
  </si>
  <si>
    <t>KHTN-Sinh; HĐTN</t>
  </si>
  <si>
    <t>Hồ Thị Hằng</t>
  </si>
  <si>
    <t>LS&amp;ĐL - Địa; HĐTN</t>
  </si>
  <si>
    <t>Nguyễn Văn Thiện</t>
  </si>
  <si>
    <t>7C</t>
  </si>
  <si>
    <t>KHTN-Lý; HĐTN</t>
  </si>
  <si>
    <t xml:space="preserve">KHTN- Hóa </t>
  </si>
  <si>
    <t>KHTN-Sinh;  HĐTN</t>
  </si>
  <si>
    <t>Trần Thị Ánh Tuyết</t>
  </si>
  <si>
    <t>Vũ Văn Ba</t>
  </si>
  <si>
    <t>Tống Thị Thanh</t>
  </si>
  <si>
    <t>Cộng THCS Hà Vinh</t>
  </si>
  <si>
    <t xml:space="preserve">                  THCS Hà Bắc</t>
  </si>
  <si>
    <t>Tống Thị Thu An</t>
  </si>
  <si>
    <t>Đặng Thị Thanh Thảo</t>
  </si>
  <si>
    <t>Đỗ Thị Mai</t>
  </si>
  <si>
    <t>Vũ Mạnh Cương</t>
  </si>
  <si>
    <t>KHTN. Sinh</t>
  </si>
  <si>
    <t>Vũ Thị Nhưng</t>
  </si>
  <si>
    <t>KHTN(L)</t>
  </si>
  <si>
    <t>Lương Văn Tuấn</t>
  </si>
  <si>
    <t>Huỳnh Thị Bích Hồng</t>
  </si>
  <si>
    <t>Tống Thị Phương</t>
  </si>
  <si>
    <t>Địa lý.GDCD</t>
  </si>
  <si>
    <t>Vũ Văn Năm</t>
  </si>
  <si>
    <t>T Anh</t>
  </si>
  <si>
    <t>Đặng Thị Ngân</t>
  </si>
  <si>
    <t>CTĐP</t>
  </si>
  <si>
    <t>Chu Thị Lan</t>
  </si>
  <si>
    <t>HĐTN(S)</t>
  </si>
  <si>
    <t>Nguyễn Thị Hường</t>
  </si>
  <si>
    <t>Hoá</t>
  </si>
  <si>
    <t>Nguyễn Thị Thu Hà</t>
  </si>
  <si>
    <t>KHTN(H)</t>
  </si>
  <si>
    <t>Bùi Thị Quỳnh</t>
  </si>
  <si>
    <t>Nguyễn Ngọc Văn</t>
  </si>
  <si>
    <t>Hoàng Thị Ngọc Lan</t>
  </si>
  <si>
    <t>T Anh(HĐTN)</t>
  </si>
  <si>
    <t>Vũ Mạnh Cường</t>
  </si>
  <si>
    <t>CN + KHTN(H)</t>
  </si>
  <si>
    <t>Lý</t>
  </si>
  <si>
    <t>KHTN(H-S)</t>
  </si>
  <si>
    <t>Sử</t>
  </si>
  <si>
    <t>Đàm Thị Nhung</t>
  </si>
  <si>
    <t>Sử và ĐL</t>
  </si>
  <si>
    <t>Địa</t>
  </si>
  <si>
    <t>Cộng THCS Hà Bắc</t>
  </si>
  <si>
    <t xml:space="preserve"> </t>
  </si>
  <si>
    <t>Vũ Văn Huy</t>
  </si>
  <si>
    <t>Nguyễn Thị Hoa</t>
  </si>
  <si>
    <t>Lê Thanh Đại</t>
  </si>
  <si>
    <t>KHTN (Lý)</t>
  </si>
  <si>
    <t>Hà Thị Đoàn</t>
  </si>
  <si>
    <t>KHTN (Sinh)</t>
  </si>
  <si>
    <t xml:space="preserve">Lê Thị Khuyên </t>
  </si>
  <si>
    <t xml:space="preserve">Nguyễn Thị Thanh Tâm </t>
  </si>
  <si>
    <t>HĐTNHN</t>
  </si>
  <si>
    <t>Tống Trường Giang</t>
  </si>
  <si>
    <t>Mai Thị Trâm</t>
  </si>
  <si>
    <t>Mai Thị Quyên</t>
  </si>
  <si>
    <t>GDĐP</t>
  </si>
  <si>
    <t>Vũ Thị Quyết</t>
  </si>
  <si>
    <t>Đỗ Văn Thắng</t>
  </si>
  <si>
    <t>Trần Văn Quyên</t>
  </si>
  <si>
    <t>Đỗ Thị Quế</t>
  </si>
  <si>
    <t>Trần Thị Thu Hoài</t>
  </si>
  <si>
    <t>Lê Hồng ngọc</t>
  </si>
  <si>
    <t>8B</t>
  </si>
  <si>
    <t>Phạm Văn Phương</t>
  </si>
  <si>
    <t>Nguyễn Thị An Chung</t>
  </si>
  <si>
    <t xml:space="preserve">Nguyễn Thị Lịch </t>
  </si>
  <si>
    <t>Vũ Đức Hải</t>
  </si>
  <si>
    <t>Trịnh Thị Kim Dung</t>
  </si>
  <si>
    <t>Tổng cộng THCS Hà Giang</t>
  </si>
  <si>
    <t xml:space="preserve">                  THCS Hà Tiến</t>
  </si>
  <si>
    <t>Vũ Thị Thanh Vân</t>
  </si>
  <si>
    <t>Phạm Thị Lan</t>
  </si>
  <si>
    <t>Tống Văn Kê</t>
  </si>
  <si>
    <t>Phạm Văn Phúc</t>
  </si>
  <si>
    <t>Hóa</t>
  </si>
  <si>
    <t>Nguyễn Trọng Hưởng</t>
  </si>
  <si>
    <t>Sinh</t>
  </si>
  <si>
    <t>Mai Duy Dũng</t>
  </si>
  <si>
    <t>C.Nghệ</t>
  </si>
  <si>
    <t>Đỗ Thị Chính</t>
  </si>
  <si>
    <t>Văn+ HĐTN+GDQP</t>
  </si>
  <si>
    <t>LS&amp;ĐL+HĐTN</t>
  </si>
  <si>
    <t>Vũ Thị Giang</t>
  </si>
  <si>
    <t>LS&amp;ĐL +HDTN</t>
  </si>
  <si>
    <t>Phạm Thị Thịnh</t>
  </si>
  <si>
    <t>Mai Quang Long</t>
  </si>
  <si>
    <t>Vũ Văn Quảng</t>
  </si>
  <si>
    <t>Mai Hồng Ngọc</t>
  </si>
  <si>
    <t>9A</t>
  </si>
  <si>
    <t>Phạm Thị Hương</t>
  </si>
  <si>
    <t>TC Toán</t>
  </si>
  <si>
    <t>Nguyễn Thị Hảo</t>
  </si>
  <si>
    <t>Sinh+HĐGDTT+SHHN</t>
  </si>
  <si>
    <t>Lê Thị Tuyến</t>
  </si>
  <si>
    <t xml:space="preserve"> Văn</t>
  </si>
  <si>
    <t>Địa Lý</t>
  </si>
  <si>
    <t>Vũ Thị Duyên</t>
  </si>
  <si>
    <t>TC Văn</t>
  </si>
  <si>
    <t>Nguyễn Văn Hiền</t>
  </si>
  <si>
    <t>HĐHGLL</t>
  </si>
  <si>
    <t>Tổng cộng THCS Hà Tiến</t>
  </si>
  <si>
    <t xml:space="preserve">                  THCS Hà Châu</t>
  </si>
  <si>
    <t>Phạm Tuấn Linh</t>
  </si>
  <si>
    <t>Trịnh Hoàng Chiến</t>
  </si>
  <si>
    <t>KHTN</t>
  </si>
  <si>
    <t>Nguyễn Văn Hưng</t>
  </si>
  <si>
    <t>Ngữ Văn</t>
  </si>
  <si>
    <t>Phạm Thị Nhung</t>
  </si>
  <si>
    <t>Nguyễn Thị Hiền</t>
  </si>
  <si>
    <t>KHTT</t>
  </si>
  <si>
    <t>Phạm Văn Thắng</t>
  </si>
  <si>
    <t>Cao Thị Thanh</t>
  </si>
  <si>
    <t>Cộng THCS Hà Châu</t>
  </si>
  <si>
    <t xml:space="preserve"> THCS Hà Lai</t>
  </si>
  <si>
    <t>Nguyễn Thanh Phong</t>
  </si>
  <si>
    <t>Trịnh Thị Chiến</t>
  </si>
  <si>
    <t>Vũ Thị Kim Dung</t>
  </si>
  <si>
    <t>Lịch sử &amp; địa lý</t>
  </si>
  <si>
    <t>HĐTN-HN</t>
  </si>
  <si>
    <t>Phạm Thị Lương</t>
  </si>
  <si>
    <t>Lê Anh Thế</t>
  </si>
  <si>
    <t>Vũ Thị Thu</t>
  </si>
  <si>
    <t>Công dân</t>
  </si>
  <si>
    <t>Lê Văn Bá</t>
  </si>
  <si>
    <t>công nghệ</t>
  </si>
  <si>
    <t>Nguyễn Văn Toán</t>
  </si>
  <si>
    <t>Nguyễn Văn Minh</t>
  </si>
  <si>
    <t xml:space="preserve">Lịch sử </t>
  </si>
  <si>
    <t>Tự chọn toán</t>
  </si>
  <si>
    <t>Địa lý</t>
  </si>
  <si>
    <t>TC văn</t>
  </si>
  <si>
    <t>Hướng nghiệp</t>
  </si>
  <si>
    <t>HĐNGLL</t>
  </si>
  <si>
    <t>HĐ tập thể</t>
  </si>
  <si>
    <t>Vật lý</t>
  </si>
  <si>
    <t>Tổng</t>
  </si>
  <si>
    <t xml:space="preserve">                  THCS YÊN DƯƠNG</t>
  </si>
  <si>
    <t>Vũ Đức Duy</t>
  </si>
  <si>
    <t>7B1</t>
  </si>
  <si>
    <t>Trịnh Thị Huyền</t>
  </si>
  <si>
    <t>Võ Thị Huyền Quyên</t>
  </si>
  <si>
    <t xml:space="preserve">Văn </t>
  </si>
  <si>
    <t>ND-ĐP</t>
  </si>
  <si>
    <t xml:space="preserve">Nguyễn Thị Luyến </t>
  </si>
  <si>
    <t xml:space="preserve">LS-ĐL </t>
  </si>
  <si>
    <t>Lê Đức Thọ</t>
  </si>
  <si>
    <t>Võ Thị Minh Huệ</t>
  </si>
  <si>
    <t xml:space="preserve"> Bùi Thị Huệ</t>
  </si>
  <si>
    <t>CN</t>
  </si>
  <si>
    <t xml:space="preserve">Vũ Thị Ngọc </t>
  </si>
  <si>
    <t xml:space="preserve">Âm nhạc </t>
  </si>
  <si>
    <t>Bùi Đức Hoàng</t>
  </si>
  <si>
    <t>Nguyễn Thị Dung B</t>
  </si>
  <si>
    <t>Anh</t>
  </si>
  <si>
    <t>Phạm Thị Tuyết Lan</t>
  </si>
  <si>
    <t xml:space="preserve">Nguyễn Thị Thủy </t>
  </si>
  <si>
    <t>Tạ Văn Minh</t>
  </si>
  <si>
    <t>LS-ĐL</t>
  </si>
  <si>
    <t xml:space="preserve">Nguyễn Xuân Thiện </t>
  </si>
  <si>
    <t>Trịnh Thị Nhàn</t>
  </si>
  <si>
    <t xml:space="preserve">Phùng Mạnh Thắng </t>
  </si>
  <si>
    <t>7B2</t>
  </si>
  <si>
    <t xml:space="preserve">Phạm Thị Thư </t>
  </si>
  <si>
    <t xml:space="preserve">Phạm Thị Tuyết Lan </t>
  </si>
  <si>
    <t xml:space="preserve">Bùi Thị Huệ </t>
  </si>
  <si>
    <t xml:space="preserve">Công Nghệ </t>
  </si>
  <si>
    <t xml:space="preserve">Nhạc </t>
  </si>
  <si>
    <t xml:space="preserve">Bùi Đức Hoàng </t>
  </si>
  <si>
    <t xml:space="preserve">GDTC </t>
  </si>
  <si>
    <t xml:space="preserve">Mai Thị Thu </t>
  </si>
  <si>
    <t xml:space="preserve">Trịnh Thị Nhàn </t>
  </si>
  <si>
    <t>Lương Phương Linh</t>
  </si>
  <si>
    <t>9B</t>
  </si>
  <si>
    <t>Nguyễn Thị Lương</t>
  </si>
  <si>
    <t>TC-Văn</t>
  </si>
  <si>
    <t>HN</t>
  </si>
  <si>
    <t>GD tập thể</t>
  </si>
  <si>
    <t>NGLL</t>
  </si>
  <si>
    <t xml:space="preserve">Sinh </t>
  </si>
  <si>
    <t xml:space="preserve">Đinh Văn Đình </t>
  </si>
  <si>
    <t xml:space="preserve">Lý </t>
  </si>
  <si>
    <t xml:space="preserve">Sử </t>
  </si>
  <si>
    <t xml:space="preserve">Địa </t>
  </si>
  <si>
    <t xml:space="preserve">Tống Đức Như </t>
  </si>
  <si>
    <t xml:space="preserve">Hóa </t>
  </si>
  <si>
    <t xml:space="preserve">Ngô Minh Hiếu </t>
  </si>
  <si>
    <t>6A2</t>
  </si>
  <si>
    <t xml:space="preserve">Nguyễn Thị Sâm </t>
  </si>
  <si>
    <t xml:space="preserve">Hoàng Thị Vân </t>
  </si>
  <si>
    <t>Nguyễn Thị Oanh</t>
  </si>
  <si>
    <t xml:space="preserve">Vũ Thị Thu Hiền </t>
  </si>
  <si>
    <t xml:space="preserve">Phạm Anh Dũng </t>
  </si>
  <si>
    <t>Nguyễn Thị Dung A</t>
  </si>
  <si>
    <t xml:space="preserve">Vũ Hồng Sơn </t>
  </si>
  <si>
    <t xml:space="preserve">Đỗ Văn Hiệu </t>
  </si>
  <si>
    <t>8A1</t>
  </si>
  <si>
    <t xml:space="preserve">Hoàng Thị Thanh </t>
  </si>
  <si>
    <t xml:space="preserve">Quách Thị Bảo Thanh </t>
  </si>
  <si>
    <t xml:space="preserve">Nguyễn Thị Hà </t>
  </si>
  <si>
    <t xml:space="preserve">Anh </t>
  </si>
  <si>
    <t>Phùng Duy Hưng</t>
  </si>
  <si>
    <t xml:space="preserve">Lại Minh Quân </t>
  </si>
  <si>
    <t>9A1</t>
  </si>
  <si>
    <t>GD TT</t>
  </si>
  <si>
    <t xml:space="preserve">TC-Toán </t>
  </si>
  <si>
    <t>Hoàng Thị Vân</t>
  </si>
  <si>
    <t>Nguyễn Thi Oanh</t>
  </si>
  <si>
    <t>TC-Anh</t>
  </si>
  <si>
    <t xml:space="preserve">Tổng cộng </t>
  </si>
  <si>
    <t xml:space="preserve"> THCS THỊ TRẤN</t>
  </si>
  <si>
    <t>Đoàn Kim Duy</t>
  </si>
  <si>
    <t>Lê Thị Nguyệt</t>
  </si>
  <si>
    <t>Lê Thị Vân</t>
  </si>
  <si>
    <t>Lê Thị Thuỷ C</t>
  </si>
  <si>
    <t>Lê Thị Thủy A</t>
  </si>
  <si>
    <t>Trần Đăng Khuê</t>
  </si>
  <si>
    <t>Ngô Thị Long</t>
  </si>
  <si>
    <t>Đỗ Thị Thiện</t>
  </si>
  <si>
    <t>Đinh Văn Nhỏ</t>
  </si>
  <si>
    <t>LSĐL</t>
  </si>
  <si>
    <t>Trần Văn Vinh</t>
  </si>
  <si>
    <t>Nguyễn Thị Thư</t>
  </si>
  <si>
    <t>Dương Thanh Tú</t>
  </si>
  <si>
    <t>Phạm Thị Thanh</t>
  </si>
  <si>
    <t>Cộng THCS Thị Trấn</t>
  </si>
  <si>
    <t xml:space="preserve">                  THCS Hà Lĩnh</t>
  </si>
  <si>
    <t>Nguyễn Xuân Đức</t>
  </si>
  <si>
    <t>Đặng Thị Tình</t>
  </si>
  <si>
    <t>Đặng Văn Thắng</t>
  </si>
  <si>
    <t>T.Anh</t>
  </si>
  <si>
    <t>Đỗ Thùy Dương</t>
  </si>
  <si>
    <t>HĐTN,HN</t>
  </si>
  <si>
    <t>Dương Đình Hậu</t>
  </si>
  <si>
    <t>Dương Thị Thu Hương</t>
  </si>
  <si>
    <t>Hoàng Thị Thủy</t>
  </si>
  <si>
    <t xml:space="preserve">Hoàng Văn Thịnh </t>
  </si>
  <si>
    <t>Lê Thị Huệ</t>
  </si>
  <si>
    <t>NT (MT )</t>
  </si>
  <si>
    <t>NT (AN )</t>
  </si>
  <si>
    <t>Trần Thị Nhân</t>
  </si>
  <si>
    <t>Triệu Thị Hồng</t>
  </si>
  <si>
    <t>Trịnh Thị Hiền</t>
  </si>
  <si>
    <t>Trịnh Văn Hinh</t>
  </si>
  <si>
    <t>Phạm Thị Ly</t>
  </si>
  <si>
    <t>Mai Xuân Khải</t>
  </si>
  <si>
    <t>Nguyễn Thị Trường</t>
  </si>
  <si>
    <t>Dương Quốc Vương</t>
  </si>
  <si>
    <t>Hoàng Ngọc Trọng</t>
  </si>
  <si>
    <t>Lê Trọng Đông</t>
  </si>
  <si>
    <t>Trần Thị Bình An</t>
  </si>
  <si>
    <t>Lịch sử</t>
  </si>
  <si>
    <t>Hoàng Thị Tiến</t>
  </si>
  <si>
    <t>Sinh học</t>
  </si>
  <si>
    <t xml:space="preserve">MT </t>
  </si>
  <si>
    <t>Lưu Xuân Thắng</t>
  </si>
  <si>
    <t>GDHN</t>
  </si>
  <si>
    <t xml:space="preserve"> TC Văn</t>
  </si>
  <si>
    <t xml:space="preserve">AN </t>
  </si>
  <si>
    <t>Địa lí</t>
  </si>
  <si>
    <t>Nguyễn Thị Vinh</t>
  </si>
  <si>
    <t>Tổng cộng THCS Hà Lĩnh</t>
  </si>
  <si>
    <t xml:space="preserve">                  THCS Hà Đông</t>
  </si>
  <si>
    <t>Nguyễn Anh Đức</t>
  </si>
  <si>
    <t>Phạm Đức Giang</t>
  </si>
  <si>
    <t>Nguyễn Thị Ánh Tuyết</t>
  </si>
  <si>
    <t>Khoa học tự nhiên</t>
  </si>
  <si>
    <t>Nguyễn Văn Tuấn</t>
  </si>
  <si>
    <t>Nguyễn Xuân Hoàng</t>
  </si>
  <si>
    <t>Nguyễn Quốc Ba</t>
  </si>
  <si>
    <t>Phạm Anh Dũng</t>
  </si>
  <si>
    <t>Hoàng Viết Tân</t>
  </si>
  <si>
    <t>Lê Anh Xuân</t>
  </si>
  <si>
    <t>Cộng THCS Hà Đông</t>
  </si>
  <si>
    <t>THCS PHÚ HẢI TOẠI</t>
  </si>
  <si>
    <t>Nguyễn Ngọc Thái Dương</t>
  </si>
  <si>
    <t>Mai Thị Hà</t>
  </si>
  <si>
    <t>Văn-</t>
  </si>
  <si>
    <t>Mai Văn Thịnh</t>
  </si>
  <si>
    <t>LS+ĐL</t>
  </si>
  <si>
    <t>Phạm Thị Hậu</t>
  </si>
  <si>
    <t>T anh</t>
  </si>
  <si>
    <t>Lê Thị Là</t>
  </si>
  <si>
    <t>Nguyễn Thị Diễm</t>
  </si>
  <si>
    <t>Nguyễn Quang Toàn</t>
  </si>
  <si>
    <t>KHTN-Sinh</t>
  </si>
  <si>
    <t>Nguyễn Văn Lân</t>
  </si>
  <si>
    <t>Mai Xuân Huyền</t>
  </si>
  <si>
    <t>TN.HN</t>
  </si>
  <si>
    <t>Lê Thị Lan Hương</t>
  </si>
  <si>
    <t>Tô Thị Ngọc Lài</t>
  </si>
  <si>
    <t>LS-ĐP</t>
  </si>
  <si>
    <t>TA</t>
  </si>
  <si>
    <t>HDDTN</t>
  </si>
  <si>
    <t>Phạm Tuấn Lệ</t>
  </si>
  <si>
    <t>KHTN-sinh</t>
  </si>
  <si>
    <t>Cù Thị Hằng</t>
  </si>
  <si>
    <t>HĐTN&amp;HN Sinh</t>
  </si>
  <si>
    <t xml:space="preserve">HĐTN&amp;HN </t>
  </si>
  <si>
    <t>Lê Hồng Phượng</t>
  </si>
  <si>
    <t>Lê Thị lan Hương</t>
  </si>
  <si>
    <t>Trịnh Linh Đan</t>
  </si>
  <si>
    <t>Lữ Mạnh Tuấn</t>
  </si>
  <si>
    <t>TN.HN+ĐP</t>
  </si>
  <si>
    <t>Đỗ Hà Nhi</t>
  </si>
  <si>
    <t>Nguyễn Châu Anh</t>
  </si>
  <si>
    <t>8C</t>
  </si>
  <si>
    <t>LS+Địa</t>
  </si>
  <si>
    <t>Cao Mai Hữu Phước</t>
  </si>
  <si>
    <t>Nguyễn Thị Hà</t>
  </si>
  <si>
    <t>LS</t>
  </si>
  <si>
    <t>KHTN- Hóa</t>
  </si>
  <si>
    <t>HĐTN NGLL</t>
  </si>
  <si>
    <t>HĐGD TT</t>
  </si>
  <si>
    <t>Nguyễn Văn Phương</t>
  </si>
  <si>
    <t xml:space="preserve"> T/c Văn</t>
  </si>
  <si>
    <t>Tổng THCS Phú Hải Toại</t>
  </si>
  <si>
    <t xml:space="preserve">                  THCS Hà Long</t>
  </si>
  <si>
    <t>Nguyễn Thị Ngọc Khánh</t>
  </si>
  <si>
    <t>6C</t>
  </si>
  <si>
    <t>Mai Thị Thủy</t>
  </si>
  <si>
    <t>KHTN (S)</t>
  </si>
  <si>
    <t>KHTN (L)</t>
  </si>
  <si>
    <t>Vũ Thị Hằng Ngân</t>
  </si>
  <si>
    <t>KHTN ( H)</t>
  </si>
  <si>
    <t>Trịnh Thị Huệ</t>
  </si>
  <si>
    <t>LS và ĐLí</t>
  </si>
  <si>
    <t>TNHN</t>
  </si>
  <si>
    <t>GD Địa Phương</t>
  </si>
  <si>
    <t>Bùi Thị Hằng</t>
  </si>
  <si>
    <t>NT ( Mĩ thuật)</t>
  </si>
  <si>
    <t>NT ( Nhạc)</t>
  </si>
  <si>
    <t>Vũ Xuân Tuấn Kiệt</t>
  </si>
  <si>
    <t>Hoàng Thị Nhung</t>
  </si>
  <si>
    <t>Nguyễn Thị Thu Hồng</t>
  </si>
  <si>
    <t>C. Nghệ</t>
  </si>
  <si>
    <t>Lê Quang Viên</t>
  </si>
  <si>
    <t>Nguyễn Thị  Cúc</t>
  </si>
  <si>
    <t>KHTN ( S)</t>
  </si>
  <si>
    <t>Trịnh Thị Minh</t>
  </si>
  <si>
    <t>Nguyễn Hương Bưởi</t>
  </si>
  <si>
    <t>KHTN ( L)</t>
  </si>
  <si>
    <t>LS và ĐLí ( Sử)</t>
  </si>
  <si>
    <t>Lê Thị Thanh Vân</t>
  </si>
  <si>
    <t>Trần Thị Phương</t>
  </si>
  <si>
    <t>Trần Thị Hường</t>
  </si>
  <si>
    <t>LS và ĐLí ( Địa)</t>
  </si>
  <si>
    <t>Trần Đức Huy</t>
  </si>
  <si>
    <t>Nguyễn Thị Cúc</t>
  </si>
  <si>
    <t>Nguyễn Thị Thanh Thảo</t>
  </si>
  <si>
    <t>Sinh Học</t>
  </si>
  <si>
    <t>Vật lí</t>
  </si>
  <si>
    <t>Hóa học</t>
  </si>
  <si>
    <t>TC. Hóa</t>
  </si>
  <si>
    <t>Lê Quang  Viên</t>
  </si>
  <si>
    <t>Trương Thị Oanh</t>
  </si>
  <si>
    <t>Cao Thị Khánh</t>
  </si>
  <si>
    <t>Bùi Văn An</t>
  </si>
  <si>
    <t>Vật Lí</t>
  </si>
  <si>
    <t>Nguyễn Thị Quế</t>
  </si>
  <si>
    <t>TC.Văn</t>
  </si>
  <si>
    <t>Nguyễn Thị Huệ</t>
  </si>
  <si>
    <t>Phạm Yến Nhi</t>
  </si>
  <si>
    <t>9C</t>
  </si>
  <si>
    <t>TC .Hóa</t>
  </si>
  <si>
    <t>Phạm Thanh Hải</t>
  </si>
  <si>
    <t>Nguyễn Thi Phương Chi</t>
  </si>
  <si>
    <t>KHTN (H)</t>
  </si>
  <si>
    <t>Vũ Thị Kim Oanh</t>
  </si>
  <si>
    <t>Lê Thị Thuỷ</t>
  </si>
  <si>
    <t>Lê Thị Đức</t>
  </si>
  <si>
    <t>Đỗ văn Thắng</t>
  </si>
  <si>
    <t>TỔNG THCS HÀ LONG</t>
  </si>
  <si>
    <t>Đặng Thanh Mai</t>
  </si>
  <si>
    <t>Tống Thị Hạnh</t>
  </si>
  <si>
    <t>Công nghệ 6A: 1</t>
  </si>
  <si>
    <t>HĐTN-HN 6A: 2</t>
  </si>
  <si>
    <t>Toán 6A: 4</t>
  </si>
  <si>
    <t>Tin 6A: 1</t>
  </si>
  <si>
    <t>Phạm Thị Quyên</t>
  </si>
  <si>
    <t>KHTN 6A:1</t>
  </si>
  <si>
    <t>Trương Thị Bích Hạnh</t>
  </si>
  <si>
    <t>KHTN 6A:1,5</t>
  </si>
  <si>
    <t>Hoàng Xuân Mỵ</t>
  </si>
  <si>
    <t>Bùi Ngọc Bích</t>
  </si>
  <si>
    <t>GDTC 6A; 2</t>
  </si>
  <si>
    <t>Ngô Thị Tuyên</t>
  </si>
  <si>
    <t>Văn 6A: 4</t>
  </si>
  <si>
    <t>LS&amp;ĐL 6A: 1,5</t>
  </si>
  <si>
    <t>GD ĐP 6A: 1</t>
  </si>
  <si>
    <t>GDCD 6A: 1</t>
  </si>
  <si>
    <t>Đặng Văn Hưng</t>
  </si>
  <si>
    <t>HĐTN_HN  6A: 1</t>
  </si>
  <si>
    <t>Đinh Như Quỳnh</t>
  </si>
  <si>
    <t>Anh  6A: 3</t>
  </si>
  <si>
    <t>Nghệ thuật 6A: 1</t>
  </si>
  <si>
    <t>Mai Xuân Bình</t>
  </si>
  <si>
    <t>GDTC 6A</t>
  </si>
  <si>
    <t>Vũ Thế Anh</t>
  </si>
  <si>
    <t>Nguyễn Văn Tráng</t>
  </si>
  <si>
    <t>GDDP 6C: 1</t>
  </si>
  <si>
    <t>KHTN 6C: 1,5</t>
  </si>
  <si>
    <t>Toán 6C: 4T</t>
  </si>
  <si>
    <t>Tin 6C: 1</t>
  </si>
  <si>
    <t>KHTN 6C: 1</t>
  </si>
  <si>
    <t>Anh  6C: 3</t>
  </si>
  <si>
    <t>GDTC 6C:  2</t>
  </si>
  <si>
    <t>Văn 6C:4</t>
  </si>
  <si>
    <t>LS&amp;ĐL 6C: 1,5</t>
  </si>
  <si>
    <t>HĐTN-HN 6C: 2</t>
  </si>
  <si>
    <t>CN 6C: 1</t>
  </si>
  <si>
    <t>GDCD 6C:1</t>
  </si>
  <si>
    <t xml:space="preserve">Nghệ thuật 6C: 1 </t>
  </si>
  <si>
    <t xml:space="preserve">HĐTN-HN 6C: 1 </t>
  </si>
  <si>
    <t>Nghệ thuật 6C: 1</t>
  </si>
  <si>
    <t>GDTC 6C</t>
  </si>
  <si>
    <t xml:space="preserve">Phạm Quỳnh Nga </t>
  </si>
  <si>
    <t>KHTN 7B: 1.5</t>
  </si>
  <si>
    <t>Tin 7B: 1</t>
  </si>
  <si>
    <t>Toán 7B: 4</t>
  </si>
  <si>
    <t>HĐTN-HN 7B: 1</t>
  </si>
  <si>
    <t>KHTN  7 B: 2,5</t>
  </si>
  <si>
    <t>Trần Thị Hiến</t>
  </si>
  <si>
    <t>Công nghệ 7B : 1</t>
  </si>
  <si>
    <t>GDTC 7B: 2</t>
  </si>
  <si>
    <t>Lê Thị Huyên</t>
  </si>
  <si>
    <t>Văn 7B: 4</t>
  </si>
  <si>
    <t>Lê Thị Mai Hương</t>
  </si>
  <si>
    <t>LS&amp;ĐL 7B: 1,5</t>
  </si>
  <si>
    <t>GD ĐP  7B: 1</t>
  </si>
  <si>
    <t>HĐTN-HN 7B: 2</t>
  </si>
  <si>
    <t>Anh  7B: 3</t>
  </si>
  <si>
    <t>Nghệ thuật 7B: 1</t>
  </si>
  <si>
    <t>GDCD 7B: 1</t>
  </si>
  <si>
    <t xml:space="preserve">Vũ Hữu Hưng </t>
  </si>
  <si>
    <t>GDDP 8B: 1</t>
  </si>
  <si>
    <t>Toán 8B: 4</t>
  </si>
  <si>
    <t>KHTN 8B: 1,33</t>
  </si>
  <si>
    <t>Nguyễn Chí Trung</t>
  </si>
  <si>
    <t>Văn 8B: 4</t>
  </si>
  <si>
    <t>GDCD 8B: 1</t>
  </si>
  <si>
    <t>Tin 8B: 1</t>
  </si>
  <si>
    <t>LS&amp;ĐL 8B: 1,5</t>
  </si>
  <si>
    <t>HĐTN-HN 8B: 2</t>
  </si>
  <si>
    <t>Anh  8B: 3</t>
  </si>
  <si>
    <t>HĐTN-HN 8B: 1</t>
  </si>
  <si>
    <t>C.Nhệ 8B : 1,5</t>
  </si>
  <si>
    <t>Nghệ thuật 8B: 1</t>
  </si>
  <si>
    <t>GDTC 8B: 2</t>
  </si>
  <si>
    <t>Tổng cộng THCS Hoạt Giang</t>
  </si>
  <si>
    <t>Nguyễn Hữu Phát</t>
  </si>
  <si>
    <t>Hoàng Thị Dung</t>
  </si>
  <si>
    <t>HĐTN, HN</t>
  </si>
  <si>
    <t>Phạm Ngọc Sáng</t>
  </si>
  <si>
    <t>Cù Thị Hải Yến</t>
  </si>
  <si>
    <t>Hoàng Thị Hường</t>
  </si>
  <si>
    <t>Nguyễn Thị Nghi</t>
  </si>
  <si>
    <t>Lê Thị Tú</t>
  </si>
  <si>
    <t>Nguyễn Thị Lương Hiền</t>
  </si>
  <si>
    <t>Bùi Thị Huyên</t>
  </si>
  <si>
    <t>LS &amp; ĐL</t>
  </si>
  <si>
    <t>Nguyễn Thị Hồng Gấm</t>
  </si>
  <si>
    <t>Nguyễn Thị Thái</t>
  </si>
  <si>
    <t>Trịnh Thị Lai</t>
  </si>
  <si>
    <t>Lê Xuân Thành</t>
  </si>
  <si>
    <t>Trương Thị Vân</t>
  </si>
  <si>
    <t>Lê Thị Nga</t>
  </si>
  <si>
    <t xml:space="preserve"> LS &amp; ĐL</t>
  </si>
  <si>
    <t>GD ĐP</t>
  </si>
  <si>
    <t>Nguyễn Thị Ngọc Ánh</t>
  </si>
  <si>
    <t>Trình Hữu Tuấn</t>
  </si>
  <si>
    <t>HĐGDTT</t>
  </si>
  <si>
    <t>Đỗ văn Tuyên</t>
  </si>
  <si>
    <t>HĐ GDNGLL</t>
  </si>
  <si>
    <t>Tự chọn Toán</t>
  </si>
  <si>
    <t>Hoàng Thị Thắm</t>
  </si>
  <si>
    <t>Phạm Thị Tâm</t>
  </si>
  <si>
    <t>Tự chon Anh</t>
  </si>
  <si>
    <t>Cộng tổng THCS Hà Ngọc</t>
  </si>
  <si>
    <t>Nguyễn Thanh Thúy</t>
  </si>
  <si>
    <t>Tạ Thị Thu Hiền</t>
  </si>
  <si>
    <t>KHTN(hóa)</t>
  </si>
  <si>
    <t>Trịnh Thị Vân</t>
  </si>
  <si>
    <t>KHTN(S)</t>
  </si>
  <si>
    <t>Lê Thị Lệ</t>
  </si>
  <si>
    <t>Mai Văn Cường</t>
  </si>
  <si>
    <t>LS-ĐL (S)</t>
  </si>
  <si>
    <t>Lê Thị Mai</t>
  </si>
  <si>
    <t>LS-ĐL(Đ)</t>
  </si>
  <si>
    <t>Vũ Thị Hà</t>
  </si>
  <si>
    <t>LS-ĐL(S)</t>
  </si>
  <si>
    <t>Lê Thanh Tùng</t>
  </si>
  <si>
    <t>NT (MT&amp;AN)</t>
  </si>
  <si>
    <t xml:space="preserve">Phạm Thị Ái </t>
  </si>
  <si>
    <t>NT(ÂN)</t>
  </si>
  <si>
    <t>Dương Văn Tâm</t>
  </si>
  <si>
    <t>Lê Thị Thanh Trúc</t>
  </si>
  <si>
    <t>Nguyễn Thị Lan</t>
  </si>
  <si>
    <t>Trình Thị Hoa</t>
  </si>
  <si>
    <t>KHTN(lý)</t>
  </si>
  <si>
    <t>LS- ĐL( Đ)</t>
  </si>
  <si>
    <t>Đỗ Thị Thanh Hoa</t>
  </si>
  <si>
    <t>Trần Thị Ngọc Hà</t>
  </si>
  <si>
    <t>Dương Văn Tiến</t>
  </si>
  <si>
    <t>Trịnh Xuân Bảo</t>
  </si>
  <si>
    <t>Đường Thị Lý</t>
  </si>
  <si>
    <t>Toán 7</t>
  </si>
  <si>
    <t>Trần Thị Bích</t>
  </si>
  <si>
    <t>LS- ĐL</t>
  </si>
  <si>
    <t>Tin 7</t>
  </si>
  <si>
    <t>NT (MT)</t>
  </si>
  <si>
    <t>Mai Xuân Giang</t>
  </si>
  <si>
    <t>Vũ Thanh Sơn</t>
  </si>
  <si>
    <t>LS- ĐL( Sử)</t>
  </si>
  <si>
    <t>LS-ĐL(Sử)</t>
  </si>
  <si>
    <t>Nguyễn Xuân Chi</t>
  </si>
  <si>
    <t>Địa phương</t>
  </si>
  <si>
    <t xml:space="preserve">Trần Thị Thu Huyền </t>
  </si>
  <si>
    <t>LS- ĐL( S)</t>
  </si>
  <si>
    <t>Trải nghiệm</t>
  </si>
  <si>
    <t xml:space="preserve">Nguyễn Mạnh An </t>
  </si>
  <si>
    <t>NT ( AN)</t>
  </si>
  <si>
    <t>Nguyễn Thị Toán</t>
  </si>
  <si>
    <t>Nguyễn Thị Diệp</t>
  </si>
  <si>
    <t>Phạm Gia Kiệt</t>
  </si>
  <si>
    <t>Vật Lý</t>
  </si>
  <si>
    <t>TC Ngữ văn</t>
  </si>
  <si>
    <t>Lê Trà My</t>
  </si>
  <si>
    <t>6D</t>
  </si>
  <si>
    <t>NT(Mĩ thuật)</t>
  </si>
  <si>
    <t>Lê Thanh tùng</t>
  </si>
  <si>
    <t>NT(Nhạc)</t>
  </si>
  <si>
    <t>Cộng THCS Yến Sơn</t>
  </si>
  <si>
    <t>Nguyễn Thị Thanh Vân</t>
  </si>
  <si>
    <t>Nguyễn Thị Lý</t>
  </si>
  <si>
    <t>An Thị Thoa</t>
  </si>
  <si>
    <t>Vũ Thị Xuân</t>
  </si>
  <si>
    <t>LS&amp;ĐL (Địa)</t>
  </si>
  <si>
    <t>Phạm Thị Huê</t>
  </si>
  <si>
    <t>Tống Thị Duyên</t>
  </si>
  <si>
    <t>KHTN 1</t>
  </si>
  <si>
    <t>Lại Thị Thuỳ</t>
  </si>
  <si>
    <t>Nghệ thuật (MT)</t>
  </si>
  <si>
    <t>Nguyễn Thị Thanh Yên</t>
  </si>
  <si>
    <t>LS &amp; ĐL(Sử)</t>
  </si>
  <si>
    <t>Nguyễn Trung Chính</t>
  </si>
  <si>
    <t>Nghệ thuật (AN)</t>
  </si>
  <si>
    <t>Phạm Lê Gia Huy</t>
  </si>
  <si>
    <t>Nguyễn Thị Thu Lương</t>
  </si>
  <si>
    <t>Nguyễn Văn Hảo</t>
  </si>
  <si>
    <t>Mai Thị Hoan</t>
  </si>
  <si>
    <t>KHTN ( Hóa)</t>
  </si>
  <si>
    <t>Nguyễn Văn Ban</t>
  </si>
  <si>
    <t>LS &amp; ĐL(sử)</t>
  </si>
  <si>
    <t>Nguyễn Hữu Xuân</t>
  </si>
  <si>
    <t>Lê Văn Long</t>
  </si>
  <si>
    <t>Lại Thế Long</t>
  </si>
  <si>
    <t>KHTN (Sinh,Hóa)</t>
  </si>
  <si>
    <t>Mai Thị Tố Oanh</t>
  </si>
  <si>
    <t>N.Văn</t>
  </si>
  <si>
    <t>Công Nghệ</t>
  </si>
  <si>
    <t>HĐTN- HN</t>
  </si>
  <si>
    <t>Đinh Thị Bảo Anh</t>
  </si>
  <si>
    <t>Hoàng Văn Huấn</t>
  </si>
  <si>
    <t>Lê Thị Thơ</t>
  </si>
  <si>
    <t>Bùi Thị Thương</t>
  </si>
  <si>
    <t xml:space="preserve">Vật lí </t>
  </si>
  <si>
    <t xml:space="preserve"> NVăn</t>
  </si>
  <si>
    <t>HĐNGLL9A</t>
  </si>
  <si>
    <t>GDTT 9A</t>
  </si>
  <si>
    <t xml:space="preserve">Sinh học </t>
  </si>
  <si>
    <t xml:space="preserve">Hướng Nghiệp </t>
  </si>
  <si>
    <t>Cộng THCS Hà Bình</t>
  </si>
  <si>
    <t>Trung tâm GDNN-GDTX</t>
  </si>
  <si>
    <t>Cao Minh Phương,
 Lê Thị Thông</t>
  </si>
  <si>
    <t>12A</t>
  </si>
  <si>
    <t>Phạm Thị Quế</t>
  </si>
  <si>
    <t>Nguyễn Ngọc Khuê</t>
  </si>
  <si>
    <t>Nguyễn Thị Khuyên</t>
  </si>
  <si>
    <t>Vũ Thị Len</t>
  </si>
  <si>
    <t>Cộng TTGDTX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</si>
</sst>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₫_-;\-* #,##0.00\ _₫_-;_-* &quot;-&quot;??\ _₫_-;_-@_-"/>
    <numFmt numFmtId="164" formatCode="_-* #,##0.000\ _₫_-;\-* #,##0.000\ _₫_-;_-* &quot;-&quot;??\ _₫_-;_-@_-"/>
    <numFmt numFmtId="165" formatCode="_-* #,##0\ _₫_-;\-* #,##0\ _₫_-;_-* &quot;-&quot;??\ _₫_-;_-@_-"/>
    <numFmt numFmtId="166" formatCode="#,##0_ ;\-#,##0\ "/>
    <numFmt numFmtId="167" formatCode="_(* #,##0.00_);_(* \(#,##0.00\);_(* &quot;-&quot;??_);_(@_)"/>
    <numFmt numFmtId="168" formatCode="_(* #,##0.000_);_(* \(#,##0.000\);_(* &quot;-&quot;??_);_(@_)"/>
    <numFmt numFmtId="169" formatCode="#,##0.00;[Red]#,##0.00"/>
    <numFmt numFmtId="170" formatCode="_-* #.##0.\ _₫_-;\-* #.##0.\ _₫_-;_-* &quot;-&quot;??\ _₫_-;_-@_-"/>
    <numFmt numFmtId="171" formatCode="0.0"/>
    <numFmt numFmtId="172" formatCode="0.0000"/>
  </numFmts>
  <fonts count="105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8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3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indexed="8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u/>
      <sz val="11"/>
      <color theme="1"/>
      <name val="Times New Roman"/>
      <family val="1"/>
    </font>
    <font>
      <b/>
      <sz val="12"/>
      <color theme="1"/>
      <name val=".VnTime"/>
      <family val="2"/>
      <charset val="163"/>
    </font>
    <font>
      <i/>
      <sz val="12"/>
      <color theme="1"/>
      <name val="Times New Roman"/>
      <family val="2"/>
      <charset val="163"/>
    </font>
    <font>
      <sz val="12"/>
      <color indexed="8"/>
      <name val="Times New Roman"/>
      <family val="2"/>
      <charset val="163"/>
    </font>
    <font>
      <b/>
      <sz val="12"/>
      <color theme="1"/>
      <name val="Times New Roman"/>
      <family val="2"/>
      <charset val="163"/>
    </font>
    <font>
      <sz val="10"/>
      <name val="Times New Roman"/>
      <family val="1"/>
      <charset val="163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2"/>
      <charset val="163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2"/>
      <name val=".VnTime"/>
      <family val="2"/>
      <charset val="163"/>
    </font>
    <font>
      <sz val="12"/>
      <color theme="1"/>
      <name val="Cambria"/>
      <family val="1"/>
      <scheme val="major"/>
    </font>
    <font>
      <b/>
      <sz val="12"/>
      <name val=".VnTime"/>
      <family val="2"/>
    </font>
    <font>
      <sz val="10"/>
      <color rgb="FFFF0000"/>
      <name val=".VnTime"/>
      <family val="2"/>
      <charset val="163"/>
    </font>
    <font>
      <b/>
      <sz val="12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7"/>
      <color indexed="8"/>
      <name val="Times New Roman"/>
      <family val="1"/>
    </font>
    <font>
      <sz val="12"/>
      <name val=".VnTime"/>
      <family val="2"/>
    </font>
    <font>
      <sz val="12"/>
      <name val="Calibri"/>
      <family val="2"/>
      <charset val="163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2"/>
      <charset val="163"/>
    </font>
    <font>
      <b/>
      <sz val="12"/>
      <name val=".VnTime"/>
      <family val="2"/>
      <charset val="163"/>
    </font>
    <font>
      <sz val="12"/>
      <color indexed="10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2"/>
      <charset val="163"/>
    </font>
    <font>
      <b/>
      <i/>
      <sz val="12"/>
      <color theme="1"/>
      <name val="Times New Roman"/>
      <family val="1"/>
      <charset val="163"/>
    </font>
    <font>
      <i/>
      <sz val="12"/>
      <color rgb="FFFF0000"/>
      <name val="Times New Roman"/>
      <family val="2"/>
      <charset val="163"/>
    </font>
    <font>
      <sz val="12"/>
      <name val="Times New Roman"/>
      <family val="2"/>
      <charset val="163"/>
    </font>
    <font>
      <b/>
      <sz val="12"/>
      <color rgb="FFFF0000"/>
      <name val="Times New Roman"/>
      <family val="2"/>
      <charset val="163"/>
    </font>
    <font>
      <sz val="8"/>
      <color theme="1"/>
      <name val="Times New Roman"/>
      <family val="1"/>
    </font>
    <font>
      <b/>
      <i/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.VnArial Narrow"/>
      <family val="2"/>
      <charset val="163"/>
    </font>
    <font>
      <sz val="12"/>
      <name val=".VnArial Narrow"/>
      <family val="2"/>
    </font>
    <font>
      <sz val="12"/>
      <color rgb="FFC00000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.VnTime"/>
      <family val="2"/>
      <charset val="163"/>
    </font>
    <font>
      <b/>
      <sz val="11"/>
      <name val="Times New Roman"/>
      <family val="1"/>
    </font>
    <font>
      <sz val="14"/>
      <color indexed="8"/>
      <name val="Times New Roman"/>
      <family val="1"/>
      <charset val="163"/>
    </font>
    <font>
      <sz val="12"/>
      <color rgb="FFFF0000"/>
      <name val="Times New Roman"/>
      <family val="2"/>
      <charset val="163"/>
    </font>
    <font>
      <b/>
      <i/>
      <sz val="11"/>
      <name val="Times New Roman"/>
      <family val="1"/>
    </font>
    <font>
      <b/>
      <i/>
      <sz val="12"/>
      <color indexed="8"/>
      <name val="Times New Roman"/>
      <family val="1"/>
    </font>
    <font>
      <sz val="10"/>
      <name val=".VnTime"/>
      <family val="2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10"/>
      <name val=".VnTime"/>
      <family val="2"/>
      <charset val="163"/>
    </font>
    <font>
      <sz val="9"/>
      <name val="Times New Roman"/>
      <family val="1"/>
    </font>
    <font>
      <b/>
      <i/>
      <sz val="12"/>
      <color indexed="8"/>
      <name val="Times New Roman"/>
      <family val="1"/>
      <charset val="163"/>
    </font>
    <font>
      <sz val="12"/>
      <color theme="1"/>
      <name val="Calibri"/>
      <family val="1"/>
      <scheme val="minor"/>
    </font>
    <font>
      <sz val="10"/>
      <color theme="1"/>
      <name val="Cambria"/>
      <family val="1"/>
      <scheme val="major"/>
    </font>
    <font>
      <sz val="12"/>
      <color rgb="FF000000"/>
      <name val="Times New Roman"/>
      <family val="1"/>
      <charset val="163"/>
    </font>
    <font>
      <sz val="12"/>
      <color rgb="FF000000"/>
      <name val="Times New Roman"/>
      <family val="1"/>
    </font>
    <font>
      <b/>
      <sz val="10"/>
      <color indexed="8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0" fontId="30" fillId="0" borderId="0"/>
    <xf numFmtId="0" fontId="30" fillId="0" borderId="0"/>
    <xf numFmtId="0" fontId="30" fillId="0" borderId="0"/>
    <xf numFmtId="0" fontId="54" fillId="0" borderId="0"/>
    <xf numFmtId="167" fontId="13" fillId="0" borderId="0" applyFont="0" applyFill="0" applyBorder="0" applyAlignment="0" applyProtection="0"/>
    <xf numFmtId="0" fontId="13" fillId="0" borderId="0"/>
    <xf numFmtId="0" fontId="2" fillId="0" borderId="0"/>
  </cellStyleXfs>
  <cellXfs count="1158">
    <xf numFmtId="0" fontId="0" fillId="0" borderId="0" xfId="0"/>
    <xf numFmtId="0" fontId="0" fillId="0" borderId="0" xfId="0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/>
    <xf numFmtId="0" fontId="8" fillId="0" borderId="3" xfId="0" applyFont="1" applyBorder="1" applyAlignment="1">
      <alignment horizontal="center"/>
    </xf>
    <xf numFmtId="0" fontId="8" fillId="0" borderId="3" xfId="0" applyFont="1" applyBorder="1" applyAlignment="1"/>
    <xf numFmtId="0" fontId="5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/>
    <xf numFmtId="43" fontId="0" fillId="0" borderId="3" xfId="1" applyFont="1" applyBorder="1"/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/>
    </xf>
    <xf numFmtId="0" fontId="11" fillId="0" borderId="3" xfId="0" applyFont="1" applyBorder="1"/>
    <xf numFmtId="0" fontId="5" fillId="0" borderId="3" xfId="0" applyFont="1" applyBorder="1"/>
    <xf numFmtId="3" fontId="5" fillId="0" borderId="3" xfId="0" applyNumberFormat="1" applyFont="1" applyBorder="1"/>
    <xf numFmtId="165" fontId="0" fillId="0" borderId="3" xfId="1" applyNumberFormat="1" applyFont="1" applyBorder="1" applyAlignment="1">
      <alignment vertical="center"/>
    </xf>
    <xf numFmtId="2" fontId="11" fillId="0" borderId="3" xfId="0" applyNumberFormat="1" applyFont="1" applyBorder="1"/>
    <xf numFmtId="0" fontId="5" fillId="0" borderId="3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66" fontId="3" fillId="0" borderId="3" xfId="0" applyNumberFormat="1" applyFont="1" applyBorder="1" applyAlignment="1">
      <alignment horizontal="center"/>
    </xf>
    <xf numFmtId="0" fontId="12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8" fillId="0" borderId="3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14" fillId="0" borderId="3" xfId="2" applyFont="1" applyBorder="1" applyAlignment="1">
      <alignment horizontal="center"/>
    </xf>
    <xf numFmtId="0" fontId="10" fillId="0" borderId="3" xfId="2" applyFont="1" applyBorder="1"/>
    <xf numFmtId="0" fontId="10" fillId="0" borderId="3" xfId="2" applyFont="1" applyBorder="1" applyAlignment="1">
      <alignment vertical="center"/>
    </xf>
    <xf numFmtId="0" fontId="14" fillId="0" borderId="3" xfId="2" applyFont="1" applyBorder="1" applyAlignment="1">
      <alignment horizontal="center" wrapText="1"/>
    </xf>
    <xf numFmtId="0" fontId="1" fillId="0" borderId="0" xfId="2" applyFont="1" applyAlignment="1">
      <alignment wrapText="1"/>
    </xf>
    <xf numFmtId="3" fontId="10" fillId="0" borderId="3" xfId="2" applyNumberFormat="1" applyFont="1" applyBorder="1" applyAlignment="1">
      <alignment vertical="center"/>
    </xf>
    <xf numFmtId="0" fontId="1" fillId="0" borderId="5" xfId="2" applyFont="1" applyBorder="1" applyAlignment="1">
      <alignment horizontal="center" wrapText="1"/>
    </xf>
    <xf numFmtId="0" fontId="1" fillId="0" borderId="0" xfId="2" applyFont="1" applyBorder="1" applyAlignment="1">
      <alignment wrapText="1"/>
    </xf>
    <xf numFmtId="0" fontId="16" fillId="0" borderId="3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5" fillId="0" borderId="3" xfId="0" applyFont="1" applyBorder="1"/>
    <xf numFmtId="0" fontId="15" fillId="0" borderId="3" xfId="0" applyFont="1" applyBorder="1" applyAlignment="1">
      <alignment vertical="center"/>
    </xf>
    <xf numFmtId="0" fontId="3" fillId="0" borderId="4" xfId="0" applyFont="1" applyBorder="1" applyAlignment="1"/>
    <xf numFmtId="0" fontId="15" fillId="0" borderId="6" xfId="0" applyFont="1" applyBorder="1" applyAlignment="1"/>
    <xf numFmtId="0" fontId="12" fillId="0" borderId="3" xfId="0" applyFont="1" applyBorder="1" applyAlignment="1">
      <alignment horizontal="center" vertical="center"/>
    </xf>
    <xf numFmtId="0" fontId="15" fillId="0" borderId="7" xfId="0" applyFont="1" applyBorder="1" applyAlignment="1"/>
    <xf numFmtId="0" fontId="1" fillId="0" borderId="3" xfId="0" applyFont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8" fillId="0" borderId="8" xfId="0" applyFont="1" applyBorder="1"/>
    <xf numFmtId="166" fontId="3" fillId="0" borderId="3" xfId="0" applyNumberFormat="1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/>
    <xf numFmtId="166" fontId="3" fillId="0" borderId="1" xfId="0" applyNumberFormat="1" applyFont="1" applyBorder="1" applyAlignment="1">
      <alignment horizontal="right"/>
    </xf>
    <xf numFmtId="166" fontId="3" fillId="0" borderId="1" xfId="0" applyNumberFormat="1" applyFont="1" applyBorder="1" applyAlignment="1">
      <alignment horizontal="center"/>
    </xf>
    <xf numFmtId="3" fontId="3" fillId="0" borderId="3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166" fontId="3" fillId="2" borderId="3" xfId="0" applyNumberFormat="1" applyFont="1" applyFill="1" applyBorder="1" applyAlignment="1">
      <alignment horizontal="right" vertical="center" wrapText="1"/>
    </xf>
    <xf numFmtId="165" fontId="1" fillId="0" borderId="3" xfId="1" applyNumberFormat="1" applyFont="1" applyBorder="1" applyAlignment="1">
      <alignment vertical="center"/>
    </xf>
    <xf numFmtId="0" fontId="0" fillId="0" borderId="3" xfId="0" applyBorder="1"/>
    <xf numFmtId="0" fontId="12" fillId="0" borderId="3" xfId="0" applyFont="1" applyBorder="1"/>
    <xf numFmtId="0" fontId="1" fillId="0" borderId="3" xfId="0" applyFont="1" applyBorder="1"/>
    <xf numFmtId="0" fontId="0" fillId="0" borderId="3" xfId="0" applyBorder="1" applyAlignment="1">
      <alignment horizontal="left"/>
    </xf>
    <xf numFmtId="0" fontId="0" fillId="0" borderId="3" xfId="0" applyBorder="1" applyAlignment="1"/>
    <xf numFmtId="0" fontId="0" fillId="0" borderId="3" xfId="0" applyFill="1" applyBorder="1" applyAlignment="1"/>
    <xf numFmtId="0" fontId="19" fillId="0" borderId="3" xfId="0" applyFont="1" applyBorder="1"/>
    <xf numFmtId="165" fontId="10" fillId="0" borderId="3" xfId="1" applyNumberFormat="1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3" fontId="0" fillId="0" borderId="3" xfId="0" applyNumberFormat="1" applyBorder="1"/>
    <xf numFmtId="0" fontId="0" fillId="0" borderId="4" xfId="0" applyBorder="1"/>
    <xf numFmtId="3" fontId="1" fillId="0" borderId="3" xfId="0" applyNumberFormat="1" applyFont="1" applyBorder="1"/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right"/>
    </xf>
    <xf numFmtId="2" fontId="5" fillId="0" borderId="10" xfId="0" applyNumberFormat="1" applyFont="1" applyBorder="1"/>
    <xf numFmtId="0" fontId="5" fillId="0" borderId="10" xfId="0" applyFont="1" applyBorder="1"/>
    <xf numFmtId="3" fontId="5" fillId="0" borderId="10" xfId="0" applyNumberFormat="1" applyFont="1" applyBorder="1"/>
    <xf numFmtId="165" fontId="20" fillId="0" borderId="10" xfId="1" applyNumberFormat="1" applyFont="1" applyFill="1" applyBorder="1" applyAlignment="1">
      <alignment vertical="center"/>
    </xf>
    <xf numFmtId="165" fontId="0" fillId="0" borderId="10" xfId="1" applyNumberFormat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2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3" fontId="5" fillId="0" borderId="11" xfId="0" applyNumberFormat="1" applyFont="1" applyBorder="1"/>
    <xf numFmtId="165" fontId="20" fillId="0" borderId="11" xfId="1" applyNumberFormat="1" applyFont="1" applyFill="1" applyBorder="1" applyAlignment="1">
      <alignment vertical="center"/>
    </xf>
    <xf numFmtId="165" fontId="0" fillId="0" borderId="11" xfId="1" applyNumberFormat="1" applyFont="1" applyBorder="1" applyAlignment="1">
      <alignment vertical="center"/>
    </xf>
    <xf numFmtId="43" fontId="22" fillId="0" borderId="11" xfId="1" applyFont="1" applyFill="1" applyBorder="1" applyAlignment="1">
      <alignment horizontal="left" vertical="center"/>
    </xf>
    <xf numFmtId="43" fontId="22" fillId="0" borderId="11" xfId="1" applyFont="1" applyFill="1" applyBorder="1" applyAlignment="1">
      <alignment horizontal="center" vertical="center"/>
    </xf>
    <xf numFmtId="2" fontId="20" fillId="0" borderId="11" xfId="0" applyNumberFormat="1" applyFont="1" applyFill="1" applyBorder="1" applyAlignment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43" fontId="22" fillId="0" borderId="12" xfId="1" applyFont="1" applyFill="1" applyBorder="1" applyAlignment="1">
      <alignment horizontal="center" vertical="center"/>
    </xf>
    <xf numFmtId="165" fontId="7" fillId="0" borderId="11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167" fontId="22" fillId="0" borderId="11" xfId="1" applyNumberFormat="1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167" fontId="22" fillId="0" borderId="12" xfId="1" applyNumberFormat="1" applyFont="1" applyFill="1" applyBorder="1" applyAlignment="1">
      <alignment vertical="center"/>
    </xf>
    <xf numFmtId="2" fontId="5" fillId="0" borderId="12" xfId="0" applyNumberFormat="1" applyFont="1" applyBorder="1"/>
    <xf numFmtId="0" fontId="5" fillId="0" borderId="12" xfId="0" applyFont="1" applyBorder="1"/>
    <xf numFmtId="3" fontId="5" fillId="0" borderId="12" xfId="0" applyNumberFormat="1" applyFont="1" applyBorder="1"/>
    <xf numFmtId="0" fontId="23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8" fontId="22" fillId="0" borderId="12" xfId="1" applyNumberFormat="1" applyFont="1" applyFill="1" applyBorder="1" applyAlignment="1">
      <alignment vertical="center"/>
    </xf>
    <xf numFmtId="165" fontId="7" fillId="0" borderId="12" xfId="1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166" fontId="3" fillId="0" borderId="3" xfId="0" applyNumberFormat="1" applyFont="1" applyBorder="1" applyAlignment="1"/>
    <xf numFmtId="43" fontId="24" fillId="0" borderId="3" xfId="1" applyFont="1" applyBorder="1"/>
    <xf numFmtId="0" fontId="25" fillId="0" borderId="3" xfId="0" applyFont="1" applyBorder="1" applyAlignment="1"/>
    <xf numFmtId="0" fontId="26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166" fontId="27" fillId="0" borderId="3" xfId="0" applyNumberFormat="1" applyFont="1" applyBorder="1" applyAlignment="1">
      <alignment horizontal="center"/>
    </xf>
    <xf numFmtId="0" fontId="3" fillId="0" borderId="3" xfId="0" applyFont="1" applyBorder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7" fillId="3" borderId="3" xfId="0" applyFont="1" applyFill="1" applyBorder="1" applyAlignment="1">
      <alignment vertical="center"/>
    </xf>
    <xf numFmtId="2" fontId="5" fillId="3" borderId="3" xfId="0" applyNumberFormat="1" applyFont="1" applyFill="1" applyBorder="1" applyAlignment="1">
      <alignment horizontal="right"/>
    </xf>
    <xf numFmtId="0" fontId="11" fillId="3" borderId="3" xfId="0" applyFont="1" applyFill="1" applyBorder="1"/>
    <xf numFmtId="0" fontId="5" fillId="3" borderId="3" xfId="0" applyFont="1" applyFill="1" applyBorder="1"/>
    <xf numFmtId="3" fontId="5" fillId="3" borderId="3" xfId="0" applyNumberFormat="1" applyFont="1" applyFill="1" applyBorder="1"/>
    <xf numFmtId="0" fontId="5" fillId="3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horizontal="center" vertical="center" wrapText="1"/>
    </xf>
    <xf numFmtId="165" fontId="0" fillId="3" borderId="1" xfId="1" applyNumberFormat="1" applyFont="1" applyFill="1" applyBorder="1" applyAlignment="1">
      <alignment vertical="center"/>
    </xf>
    <xf numFmtId="0" fontId="26" fillId="3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166" fontId="27" fillId="0" borderId="3" xfId="0" applyNumberFormat="1" applyFont="1" applyBorder="1" applyAlignment="1"/>
    <xf numFmtId="0" fontId="28" fillId="0" borderId="1" xfId="0" applyFont="1" applyBorder="1" applyAlignment="1">
      <alignment vertical="center" wrapText="1"/>
    </xf>
    <xf numFmtId="0" fontId="28" fillId="0" borderId="1" xfId="3" applyFont="1" applyBorder="1" applyAlignment="1">
      <alignment vertical="center" wrapText="1"/>
    </xf>
    <xf numFmtId="2" fontId="12" fillId="0" borderId="3" xfId="0" applyNumberFormat="1" applyFont="1" applyBorder="1" applyAlignment="1">
      <alignment horizontal="right"/>
    </xf>
    <xf numFmtId="167" fontId="12" fillId="0" borderId="3" xfId="4" applyNumberFormat="1" applyFont="1" applyFill="1" applyBorder="1" applyAlignment="1">
      <alignment horizontal="right" vertical="center" shrinkToFit="1"/>
    </xf>
    <xf numFmtId="0" fontId="12" fillId="0" borderId="3" xfId="0" applyFont="1" applyBorder="1" applyAlignment="1">
      <alignment horizontal="right"/>
    </xf>
    <xf numFmtId="3" fontId="12" fillId="0" borderId="3" xfId="0" applyNumberFormat="1" applyFont="1" applyBorder="1"/>
    <xf numFmtId="0" fontId="31" fillId="0" borderId="3" xfId="0" applyFont="1" applyFill="1" applyBorder="1" applyAlignment="1">
      <alignment horizontal="right" vertical="center"/>
    </xf>
    <xf numFmtId="165" fontId="32" fillId="0" borderId="3" xfId="1" applyNumberFormat="1" applyFont="1" applyBorder="1" applyAlignment="1">
      <alignment vertical="center"/>
    </xf>
    <xf numFmtId="167" fontId="28" fillId="0" borderId="3" xfId="4" applyNumberFormat="1" applyFont="1" applyFill="1" applyBorder="1" applyAlignment="1">
      <alignment horizontal="right" vertical="center" shrinkToFit="1"/>
    </xf>
    <xf numFmtId="0" fontId="28" fillId="0" borderId="3" xfId="0" applyFont="1" applyBorder="1" applyAlignment="1">
      <alignment horizontal="right"/>
    </xf>
    <xf numFmtId="0" fontId="28" fillId="3" borderId="1" xfId="0" applyFont="1" applyFill="1" applyBorder="1" applyAlignment="1">
      <alignment horizontal="right"/>
    </xf>
    <xf numFmtId="167" fontId="28" fillId="0" borderId="3" xfId="0" applyNumberFormat="1" applyFont="1" applyBorder="1" applyAlignment="1">
      <alignment horizontal="right"/>
    </xf>
    <xf numFmtId="0" fontId="28" fillId="0" borderId="3" xfId="0" applyFont="1" applyBorder="1" applyAlignment="1">
      <alignment horizontal="left" vertical="center"/>
    </xf>
    <xf numFmtId="0" fontId="28" fillId="0" borderId="3" xfId="3" applyFont="1" applyBorder="1" applyAlignment="1">
      <alignment horizontal="left" vertical="center" wrapText="1"/>
    </xf>
    <xf numFmtId="0" fontId="28" fillId="3" borderId="3" xfId="0" applyFont="1" applyFill="1" applyBorder="1" applyAlignment="1">
      <alignment horizontal="right"/>
    </xf>
    <xf numFmtId="43" fontId="28" fillId="3" borderId="3" xfId="1" applyNumberFormat="1" applyFont="1" applyFill="1" applyBorder="1" applyAlignment="1">
      <alignment horizontal="right"/>
    </xf>
    <xf numFmtId="0" fontId="28" fillId="0" borderId="3" xfId="3" applyFont="1" applyBorder="1" applyAlignment="1">
      <alignment vertical="center" wrapText="1"/>
    </xf>
    <xf numFmtId="0" fontId="15" fillId="0" borderId="3" xfId="0" applyFont="1" applyBorder="1" applyAlignment="1">
      <alignment horizontal="left"/>
    </xf>
    <xf numFmtId="0" fontId="15" fillId="0" borderId="3" xfId="0" applyFont="1" applyBorder="1" applyAlignment="1">
      <alignment horizontal="right"/>
    </xf>
    <xf numFmtId="166" fontId="15" fillId="0" borderId="3" xfId="0" applyNumberFormat="1" applyFont="1" applyBorder="1" applyAlignment="1">
      <alignment horizontal="center"/>
    </xf>
    <xf numFmtId="0" fontId="15" fillId="0" borderId="3" xfId="0" applyFont="1" applyBorder="1" applyAlignment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65" fontId="32" fillId="0" borderId="1" xfId="1" applyNumberFormat="1" applyFont="1" applyBorder="1" applyAlignment="1">
      <alignment vertical="center"/>
    </xf>
    <xf numFmtId="0" fontId="28" fillId="3" borderId="3" xfId="3" applyFont="1" applyFill="1" applyBorder="1" applyAlignment="1">
      <alignment horizontal="left" vertical="center" wrapText="1"/>
    </xf>
    <xf numFmtId="2" fontId="12" fillId="3" borderId="3" xfId="0" applyNumberFormat="1" applyFont="1" applyFill="1" applyBorder="1" applyAlignment="1">
      <alignment horizontal="right"/>
    </xf>
    <xf numFmtId="0" fontId="12" fillId="3" borderId="3" xfId="0" applyFont="1" applyFill="1" applyBorder="1" applyAlignment="1">
      <alignment horizontal="right"/>
    </xf>
    <xf numFmtId="0" fontId="12" fillId="3" borderId="3" xfId="0" applyFont="1" applyFill="1" applyBorder="1"/>
    <xf numFmtId="3" fontId="12" fillId="3" borderId="3" xfId="0" applyNumberFormat="1" applyFont="1" applyFill="1" applyBorder="1"/>
    <xf numFmtId="0" fontId="12" fillId="3" borderId="3" xfId="0" applyFont="1" applyFill="1" applyBorder="1" applyAlignment="1">
      <alignment vertical="center"/>
    </xf>
    <xf numFmtId="165" fontId="32" fillId="3" borderId="1" xfId="1" applyNumberFormat="1" applyFont="1" applyFill="1" applyBorder="1" applyAlignment="1">
      <alignment vertical="center"/>
    </xf>
    <xf numFmtId="3" fontId="15" fillId="0" borderId="3" xfId="0" applyNumberFormat="1" applyFont="1" applyBorder="1"/>
    <xf numFmtId="166" fontId="15" fillId="0" borderId="3" xfId="0" applyNumberFormat="1" applyFont="1" applyBorder="1" applyAlignment="1"/>
    <xf numFmtId="0" fontId="10" fillId="0" borderId="3" xfId="0" applyFont="1" applyBorder="1" applyAlignment="1">
      <alignment horizontal="left" vertical="center"/>
    </xf>
    <xf numFmtId="0" fontId="33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vertical="center"/>
    </xf>
    <xf numFmtId="0" fontId="33" fillId="0" borderId="3" xfId="0" applyFont="1" applyBorder="1" applyAlignment="1">
      <alignment horizontal="left" vertical="center"/>
    </xf>
    <xf numFmtId="2" fontId="33" fillId="0" borderId="3" xfId="0" applyNumberFormat="1" applyFont="1" applyBorder="1" applyAlignment="1">
      <alignment horizontal="right"/>
    </xf>
    <xf numFmtId="2" fontId="33" fillId="0" borderId="3" xfId="0" applyNumberFormat="1" applyFont="1" applyBorder="1"/>
    <xf numFmtId="0" fontId="33" fillId="0" borderId="3" xfId="0" applyFont="1" applyBorder="1"/>
    <xf numFmtId="3" fontId="33" fillId="0" borderId="3" xfId="0" applyNumberFormat="1" applyFont="1" applyBorder="1"/>
    <xf numFmtId="0" fontId="34" fillId="0" borderId="3" xfId="0" applyFont="1" applyBorder="1"/>
    <xf numFmtId="3" fontId="33" fillId="0" borderId="3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3" xfId="0" applyFont="1" applyBorder="1" applyAlignment="1">
      <alignment horizontal="left"/>
    </xf>
    <xf numFmtId="0" fontId="33" fillId="0" borderId="3" xfId="0" applyFont="1" applyBorder="1" applyAlignment="1">
      <alignment horizontal="center"/>
    </xf>
    <xf numFmtId="166" fontId="3" fillId="2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43" fontId="5" fillId="0" borderId="3" xfId="0" applyNumberFormat="1" applyFont="1" applyBorder="1" applyAlignment="1">
      <alignment horizontal="center" vertical="center" wrapText="1"/>
    </xf>
    <xf numFmtId="43" fontId="5" fillId="0" borderId="3" xfId="1" applyFont="1" applyBorder="1" applyAlignment="1">
      <alignment vertical="center" wrapText="1"/>
    </xf>
    <xf numFmtId="165" fontId="20" fillId="0" borderId="3" xfId="1" applyNumberFormat="1" applyFont="1" applyBorder="1" applyAlignment="1">
      <alignment horizontal="right" vertical="center" wrapText="1"/>
    </xf>
    <xf numFmtId="165" fontId="20" fillId="0" borderId="3" xfId="0" applyNumberFormat="1" applyFont="1" applyBorder="1" applyAlignment="1">
      <alignment horizontal="center" vertical="center" wrapText="1"/>
    </xf>
    <xf numFmtId="3" fontId="20" fillId="0" borderId="3" xfId="0" applyNumberFormat="1" applyFont="1" applyBorder="1" applyAlignment="1">
      <alignment vertical="center" wrapText="1"/>
    </xf>
    <xf numFmtId="3" fontId="5" fillId="0" borderId="3" xfId="1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165" fontId="12" fillId="0" borderId="3" xfId="0" applyNumberFormat="1" applyFont="1" applyBorder="1" applyAlignment="1">
      <alignment horizontal="right" vertical="center" wrapText="1"/>
    </xf>
    <xf numFmtId="0" fontId="36" fillId="3" borderId="3" xfId="0" applyFont="1" applyFill="1" applyBorder="1" applyAlignment="1"/>
    <xf numFmtId="0" fontId="0" fillId="0" borderId="1" xfId="0" applyBorder="1"/>
    <xf numFmtId="0" fontId="1" fillId="0" borderId="1" xfId="0" applyFont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37" fillId="0" borderId="3" xfId="0" applyFont="1" applyFill="1" applyBorder="1" applyAlignment="1">
      <alignment horizontal="center"/>
    </xf>
    <xf numFmtId="0" fontId="37" fillId="0" borderId="3" xfId="0" applyFont="1" applyFill="1" applyBorder="1" applyAlignment="1"/>
    <xf numFmtId="0" fontId="10" fillId="0" borderId="3" xfId="0" applyFont="1" applyFill="1" applyBorder="1" applyAlignment="1">
      <alignment vertical="center"/>
    </xf>
    <xf numFmtId="0" fontId="38" fillId="0" borderId="3" xfId="0" applyFont="1" applyFill="1" applyBorder="1" applyAlignment="1">
      <alignment horizontal="left" vertical="top" wrapText="1"/>
    </xf>
    <xf numFmtId="0" fontId="39" fillId="0" borderId="3" xfId="0" applyNumberFormat="1" applyFont="1" applyFill="1" applyBorder="1" applyAlignment="1" applyProtection="1"/>
    <xf numFmtId="2" fontId="10" fillId="0" borderId="3" xfId="0" applyNumberFormat="1" applyFont="1" applyFill="1" applyBorder="1" applyAlignment="1">
      <alignment horizontal="right"/>
    </xf>
    <xf numFmtId="0" fontId="39" fillId="0" borderId="3" xfId="0" applyFont="1" applyFill="1" applyBorder="1" applyAlignment="1"/>
    <xf numFmtId="0" fontId="40" fillId="0" borderId="3" xfId="0" applyFont="1" applyFill="1" applyBorder="1" applyAlignment="1"/>
    <xf numFmtId="0" fontId="10" fillId="0" borderId="3" xfId="0" applyFont="1" applyFill="1" applyBorder="1" applyAlignment="1"/>
    <xf numFmtId="3" fontId="10" fillId="0" borderId="3" xfId="0" applyNumberFormat="1" applyFont="1" applyFill="1" applyBorder="1" applyAlignment="1"/>
    <xf numFmtId="0" fontId="10" fillId="0" borderId="1" xfId="0" applyFont="1" applyFill="1" applyBorder="1" applyAlignment="1">
      <alignment vertical="center"/>
    </xf>
    <xf numFmtId="0" fontId="39" fillId="0" borderId="3" xfId="0" applyNumberFormat="1" applyFont="1" applyFill="1" applyBorder="1" applyAlignment="1" applyProtection="1">
      <alignment vertical="center"/>
    </xf>
    <xf numFmtId="0" fontId="40" fillId="0" borderId="3" xfId="0" applyFont="1" applyFill="1" applyBorder="1" applyAlignment="1">
      <alignment horizontal="left" vertical="top" wrapText="1"/>
    </xf>
    <xf numFmtId="0" fontId="41" fillId="0" borderId="3" xfId="0" applyNumberFormat="1" applyFont="1" applyFill="1" applyBorder="1" applyAlignment="1" applyProtection="1">
      <alignment horizontal="justify" vertical="top" wrapText="1"/>
    </xf>
    <xf numFmtId="0" fontId="39" fillId="0" borderId="3" xfId="0" applyNumberFormat="1" applyFont="1" applyFill="1" applyBorder="1" applyAlignment="1" applyProtection="1">
      <alignment horizontal="justify" vertical="top" wrapText="1"/>
    </xf>
    <xf numFmtId="2" fontId="39" fillId="0" borderId="3" xfId="0" applyNumberFormat="1" applyFont="1" applyFill="1" applyBorder="1" applyAlignment="1"/>
    <xf numFmtId="0" fontId="39" fillId="0" borderId="3" xfId="0" applyNumberFormat="1" applyFont="1" applyFill="1" applyBorder="1" applyAlignment="1" applyProtection="1">
      <alignment horizontal="left" vertical="top" wrapText="1"/>
    </xf>
    <xf numFmtId="0" fontId="42" fillId="0" borderId="3" xfId="0" applyFont="1" applyFill="1" applyBorder="1" applyAlignment="1"/>
    <xf numFmtId="0" fontId="11" fillId="0" borderId="15" xfId="0" applyNumberFormat="1" applyFont="1" applyFill="1" applyBorder="1" applyAlignment="1" applyProtection="1">
      <alignment vertical="center"/>
    </xf>
    <xf numFmtId="0" fontId="10" fillId="0" borderId="17" xfId="0" applyFont="1" applyFill="1" applyBorder="1" applyAlignment="1">
      <alignment vertical="center"/>
    </xf>
    <xf numFmtId="0" fontId="39" fillId="0" borderId="17" xfId="0" applyNumberFormat="1" applyFont="1" applyFill="1" applyBorder="1" applyAlignment="1" applyProtection="1">
      <alignment horizontal="justify" vertical="top" wrapText="1"/>
    </xf>
    <xf numFmtId="2" fontId="10" fillId="0" borderId="17" xfId="0" applyNumberFormat="1" applyFont="1" applyFill="1" applyBorder="1" applyAlignment="1">
      <alignment horizontal="right"/>
    </xf>
    <xf numFmtId="0" fontId="42" fillId="0" borderId="17" xfId="0" applyFont="1" applyFill="1" applyBorder="1" applyAlignment="1"/>
    <xf numFmtId="0" fontId="10" fillId="0" borderId="17" xfId="0" applyFont="1" applyFill="1" applyBorder="1" applyAlignment="1"/>
    <xf numFmtId="3" fontId="10" fillId="0" borderId="17" xfId="0" applyNumberFormat="1" applyFont="1" applyFill="1" applyBorder="1" applyAlignment="1"/>
    <xf numFmtId="0" fontId="10" fillId="0" borderId="16" xfId="0" applyFont="1" applyFill="1" applyBorder="1" applyAlignment="1">
      <alignment vertical="center"/>
    </xf>
    <xf numFmtId="2" fontId="42" fillId="0" borderId="17" xfId="0" applyNumberFormat="1" applyFont="1" applyFill="1" applyBorder="1" applyAlignment="1"/>
    <xf numFmtId="0" fontId="28" fillId="0" borderId="17" xfId="0" applyFont="1" applyFill="1" applyBorder="1" applyAlignment="1">
      <alignment vertical="center"/>
    </xf>
    <xf numFmtId="0" fontId="40" fillId="0" borderId="17" xfId="0" applyFont="1" applyFill="1" applyBorder="1" applyAlignment="1">
      <alignment horizontal="left" vertical="top" wrapText="1"/>
    </xf>
    <xf numFmtId="0" fontId="39" fillId="0" borderId="17" xfId="0" applyFont="1" applyFill="1" applyBorder="1" applyAlignment="1"/>
    <xf numFmtId="0" fontId="40" fillId="0" borderId="17" xfId="0" applyFont="1" applyFill="1" applyBorder="1" applyAlignment="1"/>
    <xf numFmtId="0" fontId="39" fillId="0" borderId="17" xfId="0" applyNumberFormat="1" applyFont="1" applyFill="1" applyBorder="1" applyAlignment="1" applyProtection="1">
      <alignment vertical="center"/>
    </xf>
    <xf numFmtId="0" fontId="39" fillId="0" borderId="16" xfId="0" applyNumberFormat="1" applyFont="1" applyFill="1" applyBorder="1" applyAlignment="1" applyProtection="1">
      <alignment horizontal="justify" vertical="top" wrapText="1"/>
    </xf>
    <xf numFmtId="2" fontId="10" fillId="0" borderId="16" xfId="0" applyNumberFormat="1" applyFont="1" applyFill="1" applyBorder="1" applyAlignment="1">
      <alignment horizontal="right"/>
    </xf>
    <xf numFmtId="0" fontId="42" fillId="0" borderId="16" xfId="0" applyFont="1" applyFill="1" applyBorder="1" applyAlignment="1"/>
    <xf numFmtId="0" fontId="10" fillId="0" borderId="16" xfId="0" applyFont="1" applyFill="1" applyBorder="1" applyAlignment="1"/>
    <xf numFmtId="3" fontId="10" fillId="0" borderId="16" xfId="0" applyNumberFormat="1" applyFont="1" applyFill="1" applyBorder="1" applyAlignment="1"/>
    <xf numFmtId="0" fontId="11" fillId="0" borderId="21" xfId="0" applyNumberFormat="1" applyFont="1" applyFill="1" applyBorder="1" applyAlignment="1" applyProtection="1">
      <alignment vertical="center"/>
    </xf>
    <xf numFmtId="0" fontId="11" fillId="0" borderId="17" xfId="0" applyNumberFormat="1" applyFont="1" applyFill="1" applyBorder="1" applyAlignment="1" applyProtection="1">
      <alignment vertical="center"/>
    </xf>
    <xf numFmtId="0" fontId="0" fillId="0" borderId="17" xfId="0" applyBorder="1"/>
    <xf numFmtId="0" fontId="0" fillId="0" borderId="17" xfId="0" applyBorder="1" applyAlignment="1">
      <alignment horizontal="left"/>
    </xf>
    <xf numFmtId="0" fontId="5" fillId="0" borderId="17" xfId="0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31" fillId="0" borderId="17" xfId="0" applyFont="1" applyBorder="1" applyAlignment="1">
      <alignment horizontal="left"/>
    </xf>
    <xf numFmtId="2" fontId="5" fillId="0" borderId="17" xfId="0" applyNumberFormat="1" applyFont="1" applyBorder="1" applyAlignment="1">
      <alignment horizontal="right"/>
    </xf>
    <xf numFmtId="0" fontId="11" fillId="0" borderId="17" xfId="0" applyFont="1" applyBorder="1"/>
    <xf numFmtId="0" fontId="5" fillId="0" borderId="17" xfId="0" applyFont="1" applyBorder="1"/>
    <xf numFmtId="3" fontId="5" fillId="0" borderId="17" xfId="0" applyNumberFormat="1" applyFont="1" applyBorder="1"/>
    <xf numFmtId="0" fontId="5" fillId="0" borderId="17" xfId="0" applyFont="1" applyBorder="1" applyAlignment="1">
      <alignment vertical="center"/>
    </xf>
    <xf numFmtId="0" fontId="31" fillId="0" borderId="17" xfId="0" applyFont="1" applyBorder="1"/>
    <xf numFmtId="2" fontId="11" fillId="0" borderId="17" xfId="0" applyNumberFormat="1" applyFont="1" applyBorder="1"/>
    <xf numFmtId="0" fontId="12" fillId="0" borderId="16" xfId="0" applyFont="1" applyBorder="1"/>
    <xf numFmtId="0" fontId="19" fillId="0" borderId="16" xfId="0" applyFont="1" applyBorder="1"/>
    <xf numFmtId="0" fontId="1" fillId="0" borderId="17" xfId="0" applyFont="1" applyBorder="1"/>
    <xf numFmtId="0" fontId="44" fillId="3" borderId="3" xfId="0" applyFont="1" applyFill="1" applyBorder="1" applyAlignment="1">
      <alignment horizontal="center"/>
    </xf>
    <xf numFmtId="0" fontId="44" fillId="3" borderId="3" xfId="0" applyFont="1" applyFill="1" applyBorder="1" applyAlignment="1"/>
    <xf numFmtId="0" fontId="30" fillId="3" borderId="1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2" fontId="30" fillId="3" borderId="3" xfId="0" applyNumberFormat="1" applyFont="1" applyFill="1" applyBorder="1" applyAlignment="1">
      <alignment horizontal="right"/>
    </xf>
    <xf numFmtId="2" fontId="30" fillId="3" borderId="3" xfId="0" applyNumberFormat="1" applyFont="1" applyFill="1" applyBorder="1"/>
    <xf numFmtId="0" fontId="30" fillId="3" borderId="3" xfId="0" applyFont="1" applyFill="1" applyBorder="1"/>
    <xf numFmtId="3" fontId="30" fillId="3" borderId="3" xfId="0" applyNumberFormat="1" applyFont="1" applyFill="1" applyBorder="1"/>
    <xf numFmtId="0" fontId="30" fillId="3" borderId="1" xfId="0" applyFont="1" applyFill="1" applyBorder="1" applyAlignment="1">
      <alignment horizontal="left" vertical="center"/>
    </xf>
    <xf numFmtId="0" fontId="36" fillId="3" borderId="3" xfId="0" applyFont="1" applyFill="1" applyBorder="1"/>
    <xf numFmtId="0" fontId="36" fillId="3" borderId="3" xfId="0" applyFont="1" applyFill="1" applyBorder="1" applyAlignment="1">
      <alignment horizontal="right"/>
    </xf>
    <xf numFmtId="3" fontId="36" fillId="3" borderId="3" xfId="0" applyNumberFormat="1" applyFont="1" applyFill="1" applyBorder="1"/>
    <xf numFmtId="166" fontId="36" fillId="3" borderId="3" xfId="0" applyNumberFormat="1" applyFont="1" applyFill="1" applyBorder="1" applyAlignment="1"/>
    <xf numFmtId="0" fontId="36" fillId="3" borderId="4" xfId="0" applyFont="1" applyFill="1" applyBorder="1" applyAlignment="1">
      <alignment horizontal="center" vertical="center" wrapText="1"/>
    </xf>
    <xf numFmtId="0" fontId="36" fillId="3" borderId="6" xfId="0" applyFont="1" applyFill="1" applyBorder="1" applyAlignment="1">
      <alignment horizontal="center" vertical="center" wrapText="1"/>
    </xf>
    <xf numFmtId="0" fontId="36" fillId="3" borderId="7" xfId="0" applyFont="1" applyFill="1" applyBorder="1" applyAlignment="1">
      <alignment horizontal="center" vertical="center" wrapText="1"/>
    </xf>
    <xf numFmtId="166" fontId="36" fillId="3" borderId="3" xfId="0" applyNumberFormat="1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2" fontId="46" fillId="3" borderId="3" xfId="0" applyNumberFormat="1" applyFont="1" applyFill="1" applyBorder="1"/>
    <xf numFmtId="165" fontId="47" fillId="3" borderId="1" xfId="1" applyNumberFormat="1" applyFont="1" applyFill="1" applyBorder="1" applyAlignment="1">
      <alignment vertical="center"/>
    </xf>
    <xf numFmtId="0" fontId="30" fillId="3" borderId="3" xfId="0" applyFont="1" applyFill="1" applyBorder="1" applyAlignment="1">
      <alignment vertical="center"/>
    </xf>
    <xf numFmtId="165" fontId="47" fillId="3" borderId="3" xfId="1" applyNumberFormat="1" applyFont="1" applyFill="1" applyBorder="1" applyAlignment="1">
      <alignment vertical="center"/>
    </xf>
    <xf numFmtId="0" fontId="30" fillId="3" borderId="1" xfId="0" applyFont="1" applyFill="1" applyBorder="1" applyAlignment="1">
      <alignment vertical="center" wrapText="1"/>
    </xf>
    <xf numFmtId="2" fontId="30" fillId="3" borderId="3" xfId="0" applyNumberFormat="1" applyFont="1" applyFill="1" applyBorder="1" applyAlignment="1">
      <alignment horizontal="right" vertical="center"/>
    </xf>
    <xf numFmtId="3" fontId="30" fillId="3" borderId="3" xfId="0" applyNumberFormat="1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0" xfId="0" applyFon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165" fontId="5" fillId="0" borderId="10" xfId="1" applyNumberFormat="1" applyFont="1" applyFill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4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165" fontId="5" fillId="0" borderId="11" xfId="1" applyNumberFormat="1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48" fillId="0" borderId="22" xfId="0" applyFont="1" applyBorder="1" applyAlignment="1"/>
    <xf numFmtId="2" fontId="5" fillId="0" borderId="11" xfId="0" applyNumberFormat="1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left" vertical="center"/>
    </xf>
    <xf numFmtId="2" fontId="5" fillId="0" borderId="23" xfId="0" applyNumberFormat="1" applyFont="1" applyBorder="1" applyAlignment="1">
      <alignment horizontal="right"/>
    </xf>
    <xf numFmtId="0" fontId="5" fillId="0" borderId="23" xfId="0" applyFont="1" applyFill="1" applyBorder="1" applyAlignment="1">
      <alignment vertical="center"/>
    </xf>
    <xf numFmtId="0" fontId="5" fillId="0" borderId="23" xfId="0" applyFont="1" applyBorder="1"/>
    <xf numFmtId="3" fontId="5" fillId="0" borderId="23" xfId="0" applyNumberFormat="1" applyFont="1" applyBorder="1"/>
    <xf numFmtId="165" fontId="5" fillId="0" borderId="23" xfId="1" applyNumberFormat="1" applyFont="1" applyFill="1" applyBorder="1" applyAlignment="1">
      <alignment vertical="center"/>
    </xf>
    <xf numFmtId="0" fontId="48" fillId="0" borderId="25" xfId="0" applyFont="1" applyBorder="1" applyAlignment="1"/>
    <xf numFmtId="165" fontId="50" fillId="0" borderId="3" xfId="1" applyNumberFormat="1" applyFont="1" applyBorder="1" applyAlignment="1">
      <alignment horizontal="right" vertical="center"/>
    </xf>
    <xf numFmtId="165" fontId="20" fillId="0" borderId="3" xfId="0" applyNumberFormat="1" applyFont="1" applyBorder="1" applyAlignment="1">
      <alignment vertical="center" wrapText="1"/>
    </xf>
    <xf numFmtId="165" fontId="3" fillId="0" borderId="3" xfId="0" applyNumberFormat="1" applyFont="1" applyBorder="1"/>
    <xf numFmtId="165" fontId="49" fillId="3" borderId="3" xfId="1" applyNumberFormat="1" applyFont="1" applyFill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51" fillId="0" borderId="3" xfId="0" applyFont="1" applyBorder="1" applyAlignment="1">
      <alignment vertical="center"/>
    </xf>
    <xf numFmtId="0" fontId="52" fillId="0" borderId="3" xfId="0" applyFont="1" applyBorder="1" applyAlignment="1">
      <alignment horizontal="center"/>
    </xf>
    <xf numFmtId="0" fontId="52" fillId="0" borderId="3" xfId="0" applyFont="1" applyBorder="1" applyAlignment="1">
      <alignment horizontal="left"/>
    </xf>
    <xf numFmtId="0" fontId="52" fillId="0" borderId="3" xfId="0" applyFont="1" applyBorder="1" applyAlignment="1"/>
    <xf numFmtId="0" fontId="17" fillId="0" borderId="3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/>
    </xf>
    <xf numFmtId="0" fontId="17" fillId="0" borderId="3" xfId="0" applyFont="1" applyFill="1" applyBorder="1" applyAlignment="1">
      <alignment horizontal="right"/>
    </xf>
    <xf numFmtId="2" fontId="30" fillId="0" borderId="3" xfId="6" applyNumberFormat="1" applyFont="1" applyFill="1" applyBorder="1" applyAlignment="1"/>
    <xf numFmtId="0" fontId="30" fillId="0" borderId="3" xfId="0" applyFont="1" applyFill="1" applyBorder="1" applyAlignment="1">
      <alignment vertical="center"/>
    </xf>
    <xf numFmtId="0" fontId="30" fillId="0" borderId="3" xfId="0" applyFont="1" applyFill="1" applyBorder="1" applyAlignment="1">
      <alignment horizontal="center" vertical="center"/>
    </xf>
    <xf numFmtId="165" fontId="30" fillId="0" borderId="3" xfId="1" applyNumberFormat="1" applyFont="1" applyFill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30" fillId="0" borderId="3" xfId="0" applyFont="1" applyFill="1" applyBorder="1" applyAlignment="1">
      <alignment horizontal="left" vertical="center" wrapText="1"/>
    </xf>
    <xf numFmtId="0" fontId="30" fillId="0" borderId="3" xfId="0" applyFont="1" applyFill="1" applyBorder="1"/>
    <xf numFmtId="0" fontId="30" fillId="0" borderId="3" xfId="0" applyFont="1" applyFill="1" applyBorder="1" applyAlignment="1">
      <alignment horizontal="right"/>
    </xf>
    <xf numFmtId="0" fontId="55" fillId="0" borderId="3" xfId="0" applyFont="1" applyFill="1" applyBorder="1"/>
    <xf numFmtId="0" fontId="29" fillId="0" borderId="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/>
    <xf numFmtId="0" fontId="30" fillId="0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right" vertical="center"/>
    </xf>
    <xf numFmtId="0" fontId="17" fillId="0" borderId="3" xfId="0" applyFont="1" applyFill="1" applyBorder="1" applyAlignment="1"/>
    <xf numFmtId="2" fontId="30" fillId="0" borderId="3" xfId="0" applyNumberFormat="1" applyFont="1" applyFill="1" applyBorder="1"/>
    <xf numFmtId="2" fontId="30" fillId="0" borderId="3" xfId="4" applyNumberFormat="1" applyFont="1" applyFill="1" applyBorder="1" applyAlignment="1">
      <alignment horizontal="right"/>
    </xf>
    <xf numFmtId="0" fontId="17" fillId="0" borderId="3" xfId="0" applyFont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54" fillId="0" borderId="3" xfId="0" applyFont="1" applyFill="1" applyBorder="1" applyAlignment="1">
      <alignment horizontal="right" vertical="center"/>
    </xf>
    <xf numFmtId="165" fontId="30" fillId="0" borderId="3" xfId="1" applyNumberFormat="1" applyFont="1" applyFill="1" applyBorder="1" applyAlignment="1">
      <alignment horizontal="right" vertical="center" wrapText="1"/>
    </xf>
    <xf numFmtId="0" fontId="31" fillId="0" borderId="3" xfId="0" applyFont="1" applyFill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49" fillId="0" borderId="3" xfId="0" applyFont="1" applyFill="1" applyBorder="1" applyAlignment="1">
      <alignment horizontal="right" vertical="center"/>
    </xf>
    <xf numFmtId="0" fontId="57" fillId="0" borderId="3" xfId="0" applyFont="1" applyBorder="1" applyAlignment="1">
      <alignment vertical="center" wrapText="1"/>
    </xf>
    <xf numFmtId="0" fontId="36" fillId="0" borderId="3" xfId="0" applyFont="1" applyFill="1" applyBorder="1"/>
    <xf numFmtId="2" fontId="30" fillId="0" borderId="3" xfId="0" applyNumberFormat="1" applyFont="1" applyFill="1" applyBorder="1" applyAlignment="1">
      <alignment horizontal="right"/>
    </xf>
    <xf numFmtId="0" fontId="17" fillId="0" borderId="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/>
    </xf>
    <xf numFmtId="0" fontId="41" fillId="0" borderId="3" xfId="0" applyFont="1" applyBorder="1" applyAlignment="1">
      <alignment vertical="center" wrapText="1"/>
    </xf>
    <xf numFmtId="0" fontId="34" fillId="5" borderId="3" xfId="0" applyFont="1" applyFill="1" applyBorder="1" applyAlignment="1">
      <alignment horizontal="center" vertical="center"/>
    </xf>
    <xf numFmtId="0" fontId="34" fillId="5" borderId="3" xfId="0" applyFont="1" applyFill="1" applyBorder="1" applyAlignment="1">
      <alignment vertical="center"/>
    </xf>
    <xf numFmtId="0" fontId="34" fillId="5" borderId="3" xfId="0" applyFont="1" applyFill="1" applyBorder="1" applyAlignment="1">
      <alignment horizontal="left" vertical="center" wrapText="1"/>
    </xf>
    <xf numFmtId="2" fontId="34" fillId="5" borderId="3" xfId="0" applyNumberFormat="1" applyFont="1" applyFill="1" applyBorder="1" applyAlignment="1">
      <alignment horizontal="right"/>
    </xf>
    <xf numFmtId="0" fontId="34" fillId="5" borderId="3" xfId="0" applyFont="1" applyFill="1" applyBorder="1"/>
    <xf numFmtId="3" fontId="34" fillId="5" borderId="3" xfId="0" applyNumberFormat="1" applyFont="1" applyFill="1" applyBorder="1"/>
    <xf numFmtId="165" fontId="59" fillId="5" borderId="3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/>
    <xf numFmtId="165" fontId="60" fillId="3" borderId="1" xfId="1" applyNumberFormat="1" applyFont="1" applyFill="1" applyBorder="1" applyAlignment="1">
      <alignment vertical="center"/>
    </xf>
    <xf numFmtId="165" fontId="61" fillId="3" borderId="1" xfId="1" applyNumberFormat="1" applyFont="1" applyFill="1" applyBorder="1" applyAlignment="1">
      <alignment vertical="center"/>
    </xf>
    <xf numFmtId="0" fontId="27" fillId="0" borderId="0" xfId="0" applyFont="1"/>
    <xf numFmtId="0" fontId="34" fillId="0" borderId="3" xfId="0" applyFont="1" applyBorder="1" applyAlignment="1">
      <alignment vertical="center"/>
    </xf>
    <xf numFmtId="0" fontId="52" fillId="0" borderId="3" xfId="0" applyFont="1" applyBorder="1"/>
    <xf numFmtId="0" fontId="17" fillId="0" borderId="16" xfId="0" applyFont="1" applyBorder="1" applyAlignment="1">
      <alignment vertical="center"/>
    </xf>
    <xf numFmtId="0" fontId="17" fillId="0" borderId="16" xfId="0" applyFont="1" applyBorder="1" applyAlignment="1">
      <alignment horizontal="center" vertical="center"/>
    </xf>
    <xf numFmtId="169" fontId="17" fillId="0" borderId="16" xfId="0" applyNumberFormat="1" applyFont="1" applyBorder="1"/>
    <xf numFmtId="0" fontId="17" fillId="0" borderId="16" xfId="0" applyFont="1" applyBorder="1"/>
    <xf numFmtId="3" fontId="17" fillId="0" borderId="16" xfId="0" applyNumberFormat="1" applyFont="1" applyBorder="1"/>
    <xf numFmtId="0" fontId="17" fillId="0" borderId="16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62" fillId="0" borderId="1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169" fontId="17" fillId="0" borderId="11" xfId="0" applyNumberFormat="1" applyFont="1" applyBorder="1"/>
    <xf numFmtId="0" fontId="17" fillId="0" borderId="11" xfId="0" applyFont="1" applyBorder="1"/>
    <xf numFmtId="165" fontId="17" fillId="0" borderId="11" xfId="1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166" fontId="34" fillId="0" borderId="3" xfId="0" applyNumberFormat="1" applyFont="1" applyBorder="1"/>
    <xf numFmtId="0" fontId="17" fillId="0" borderId="1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/>
    </xf>
    <xf numFmtId="0" fontId="34" fillId="0" borderId="3" xfId="0" applyFont="1" applyBorder="1" applyAlignment="1">
      <alignment horizontal="right"/>
    </xf>
    <xf numFmtId="3" fontId="34" fillId="0" borderId="3" xfId="0" applyNumberFormat="1" applyFont="1" applyBorder="1"/>
    <xf numFmtId="0" fontId="9" fillId="0" borderId="3" xfId="2" applyFont="1" applyBorder="1" applyAlignment="1">
      <alignment horizontal="center"/>
    </xf>
    <xf numFmtId="0" fontId="9" fillId="0" borderId="3" xfId="2" applyFont="1" applyBorder="1" applyAlignment="1"/>
    <xf numFmtId="0" fontId="20" fillId="3" borderId="10" xfId="2" applyFont="1" applyFill="1" applyBorder="1" applyAlignment="1">
      <alignment vertical="center"/>
    </xf>
    <xf numFmtId="0" fontId="20" fillId="3" borderId="10" xfId="2" applyFont="1" applyFill="1" applyBorder="1" applyAlignment="1">
      <alignment horizontal="center"/>
    </xf>
    <xf numFmtId="0" fontId="20" fillId="3" borderId="10" xfId="2" applyFont="1" applyFill="1" applyBorder="1" applyAlignment="1">
      <alignment horizontal="right"/>
    </xf>
    <xf numFmtId="0" fontId="20" fillId="3" borderId="10" xfId="2" applyFont="1" applyFill="1" applyBorder="1" applyAlignment="1">
      <alignment horizontal="center" vertical="center"/>
    </xf>
    <xf numFmtId="3" fontId="20" fillId="3" borderId="10" xfId="2" applyNumberFormat="1" applyFont="1" applyFill="1" applyBorder="1" applyAlignment="1">
      <alignment horizontal="center"/>
    </xf>
    <xf numFmtId="165" fontId="20" fillId="3" borderId="10" xfId="7" applyNumberFormat="1" applyFont="1" applyFill="1" applyBorder="1" applyAlignment="1">
      <alignment horizontal="center" vertical="center"/>
    </xf>
    <xf numFmtId="0" fontId="20" fillId="3" borderId="11" xfId="2" applyFont="1" applyFill="1" applyBorder="1" applyAlignment="1">
      <alignment vertical="center"/>
    </xf>
    <xf numFmtId="0" fontId="20" fillId="3" borderId="11" xfId="2" applyFont="1" applyFill="1" applyBorder="1" applyAlignment="1">
      <alignment horizontal="center"/>
    </xf>
    <xf numFmtId="0" fontId="20" fillId="3" borderId="11" xfId="2" applyFont="1" applyFill="1" applyBorder="1" applyAlignment="1">
      <alignment horizontal="right"/>
    </xf>
    <xf numFmtId="0" fontId="20" fillId="3" borderId="11" xfId="2" applyFont="1" applyFill="1" applyBorder="1" applyAlignment="1">
      <alignment horizontal="center" vertical="center"/>
    </xf>
    <xf numFmtId="3" fontId="20" fillId="3" borderId="11" xfId="2" applyNumberFormat="1" applyFont="1" applyFill="1" applyBorder="1" applyAlignment="1">
      <alignment horizontal="center"/>
    </xf>
    <xf numFmtId="165" fontId="20" fillId="3" borderId="11" xfId="7" applyNumberFormat="1" applyFont="1" applyFill="1" applyBorder="1" applyAlignment="1">
      <alignment horizontal="center" vertical="center"/>
    </xf>
    <xf numFmtId="167" fontId="22" fillId="3" borderId="11" xfId="7" applyFont="1" applyFill="1" applyBorder="1" applyAlignment="1">
      <alignment horizontal="center"/>
    </xf>
    <xf numFmtId="0" fontId="20" fillId="3" borderId="11" xfId="2" applyFont="1" applyFill="1" applyBorder="1"/>
    <xf numFmtId="0" fontId="20" fillId="0" borderId="11" xfId="2" applyFont="1" applyBorder="1" applyAlignment="1">
      <alignment vertical="center"/>
    </xf>
    <xf numFmtId="0" fontId="20" fillId="0" borderId="11" xfId="2" applyFont="1" applyBorder="1" applyAlignment="1">
      <alignment horizontal="center"/>
    </xf>
    <xf numFmtId="167" fontId="22" fillId="3" borderId="23" xfId="7" applyFont="1" applyFill="1" applyBorder="1" applyAlignment="1">
      <alignment horizontal="center"/>
    </xf>
    <xf numFmtId="0" fontId="20" fillId="0" borderId="11" xfId="2" applyFont="1" applyBorder="1" applyAlignment="1">
      <alignment horizontal="right"/>
    </xf>
    <xf numFmtId="168" fontId="22" fillId="0" borderId="12" xfId="7" applyNumberFormat="1" applyFont="1" applyBorder="1" applyAlignment="1">
      <alignment horizontal="center"/>
    </xf>
    <xf numFmtId="0" fontId="20" fillId="0" borderId="23" xfId="2" applyFont="1" applyBorder="1"/>
    <xf numFmtId="3" fontId="20" fillId="0" borderId="11" xfId="2" applyNumberFormat="1" applyFont="1" applyBorder="1" applyAlignment="1">
      <alignment horizontal="center"/>
    </xf>
    <xf numFmtId="0" fontId="20" fillId="0" borderId="23" xfId="2" applyFont="1" applyBorder="1" applyAlignment="1">
      <alignment horizontal="center"/>
    </xf>
    <xf numFmtId="165" fontId="20" fillId="0" borderId="23" xfId="7" applyNumberFormat="1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0" fillId="3" borderId="26" xfId="2" applyFont="1" applyFill="1" applyBorder="1" applyAlignment="1">
      <alignment vertical="center"/>
    </xf>
    <xf numFmtId="0" fontId="20" fillId="6" borderId="26" xfId="2" applyFont="1" applyFill="1" applyBorder="1" applyAlignment="1">
      <alignment vertical="center"/>
    </xf>
    <xf numFmtId="0" fontId="20" fillId="3" borderId="27" xfId="2" applyFont="1" applyFill="1" applyBorder="1" applyAlignment="1">
      <alignment vertical="center"/>
    </xf>
    <xf numFmtId="0" fontId="20" fillId="3" borderId="13" xfId="2" applyFont="1" applyFill="1" applyBorder="1" applyAlignment="1">
      <alignment vertical="center"/>
    </xf>
    <xf numFmtId="0" fontId="20" fillId="3" borderId="13" xfId="2" applyFont="1" applyFill="1" applyBorder="1" applyAlignment="1">
      <alignment horizontal="center"/>
    </xf>
    <xf numFmtId="165" fontId="20" fillId="3" borderId="13" xfId="7" applyNumberFormat="1" applyFont="1" applyFill="1" applyBorder="1" applyAlignment="1">
      <alignment horizontal="center" vertical="center"/>
    </xf>
    <xf numFmtId="0" fontId="5" fillId="0" borderId="28" xfId="2" applyFont="1" applyBorder="1" applyAlignment="1">
      <alignment vertical="center"/>
    </xf>
    <xf numFmtId="0" fontId="3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0" fontId="20" fillId="3" borderId="29" xfId="2" applyFont="1" applyFill="1" applyBorder="1" applyAlignment="1">
      <alignment vertical="center"/>
    </xf>
    <xf numFmtId="0" fontId="20" fillId="3" borderId="12" xfId="2" applyFont="1" applyFill="1" applyBorder="1" applyAlignment="1">
      <alignment vertical="center"/>
    </xf>
    <xf numFmtId="0" fontId="20" fillId="3" borderId="12" xfId="2" applyFont="1" applyFill="1" applyBorder="1" applyAlignment="1">
      <alignment horizontal="center"/>
    </xf>
    <xf numFmtId="167" fontId="22" fillId="3" borderId="12" xfId="7" applyFont="1" applyFill="1" applyBorder="1" applyAlignment="1">
      <alignment horizontal="center"/>
    </xf>
    <xf numFmtId="0" fontId="20" fillId="3" borderId="12" xfId="2" applyFont="1" applyFill="1" applyBorder="1" applyAlignment="1">
      <alignment horizontal="center" vertical="center"/>
    </xf>
    <xf numFmtId="167" fontId="22" fillId="3" borderId="13" xfId="7" applyFont="1" applyFill="1" applyBorder="1" applyAlignment="1">
      <alignment horizontal="center"/>
    </xf>
    <xf numFmtId="0" fontId="20" fillId="3" borderId="30" xfId="2" applyFont="1" applyFill="1" applyBorder="1" applyAlignment="1">
      <alignment vertical="center"/>
    </xf>
    <xf numFmtId="0" fontId="7" fillId="3" borderId="31" xfId="2" applyFont="1" applyFill="1" applyBorder="1" applyAlignment="1">
      <alignment horizontal="center" vertical="center" wrapText="1"/>
    </xf>
    <xf numFmtId="0" fontId="7" fillId="3" borderId="32" xfId="2" applyFont="1" applyFill="1" applyBorder="1" applyAlignment="1">
      <alignment horizontal="center" vertical="center" wrapText="1"/>
    </xf>
    <xf numFmtId="0" fontId="7" fillId="3" borderId="33" xfId="2" applyFont="1" applyFill="1" applyBorder="1" applyAlignment="1">
      <alignment horizontal="center" vertical="center" wrapText="1"/>
    </xf>
    <xf numFmtId="0" fontId="7" fillId="3" borderId="34" xfId="2" applyFont="1" applyFill="1" applyBorder="1" applyAlignment="1">
      <alignment horizontal="center" vertical="center" wrapText="1"/>
    </xf>
    <xf numFmtId="165" fontId="7" fillId="3" borderId="34" xfId="2" applyNumberFormat="1" applyFont="1" applyFill="1" applyBorder="1" applyAlignment="1">
      <alignment horizontal="center" vertical="center" wrapText="1"/>
    </xf>
    <xf numFmtId="0" fontId="20" fillId="3" borderId="12" xfId="2" applyFont="1" applyFill="1" applyBorder="1" applyAlignment="1">
      <alignment horizontal="right"/>
    </xf>
    <xf numFmtId="0" fontId="20" fillId="3" borderId="12" xfId="2" applyFont="1" applyFill="1" applyBorder="1"/>
    <xf numFmtId="3" fontId="20" fillId="3" borderId="12" xfId="2" applyNumberFormat="1" applyFont="1" applyFill="1" applyBorder="1" applyAlignment="1">
      <alignment horizontal="center"/>
    </xf>
    <xf numFmtId="165" fontId="20" fillId="3" borderId="12" xfId="7" applyNumberFormat="1" applyFont="1" applyFill="1" applyBorder="1" applyAlignment="1">
      <alignment horizontal="center" vertical="center"/>
    </xf>
    <xf numFmtId="0" fontId="20" fillId="3" borderId="13" xfId="2" applyFont="1" applyFill="1" applyBorder="1" applyAlignment="1">
      <alignment horizontal="right"/>
    </xf>
    <xf numFmtId="167" fontId="20" fillId="3" borderId="13" xfId="7" applyFont="1" applyFill="1" applyBorder="1" applyAlignment="1">
      <alignment horizontal="center" vertical="center"/>
    </xf>
    <xf numFmtId="0" fontId="20" fillId="3" borderId="13" xfId="2" applyFont="1" applyFill="1" applyBorder="1"/>
    <xf numFmtId="3" fontId="20" fillId="3" borderId="13" xfId="2" applyNumberFormat="1" applyFont="1" applyFill="1" applyBorder="1" applyAlignment="1">
      <alignment horizontal="center"/>
    </xf>
    <xf numFmtId="167" fontId="20" fillId="3" borderId="11" xfId="7" applyFont="1" applyFill="1" applyBorder="1" applyAlignment="1">
      <alignment horizontal="right"/>
    </xf>
    <xf numFmtId="167" fontId="20" fillId="3" borderId="11" xfId="7" applyNumberFormat="1" applyFont="1" applyFill="1" applyBorder="1" applyAlignment="1">
      <alignment horizontal="right"/>
    </xf>
    <xf numFmtId="0" fontId="63" fillId="3" borderId="11" xfId="2" applyFont="1" applyFill="1" applyBorder="1" applyAlignment="1">
      <alignment horizontal="center"/>
    </xf>
    <xf numFmtId="0" fontId="64" fillId="0" borderId="0" xfId="0" applyFont="1"/>
    <xf numFmtId="0" fontId="0" fillId="0" borderId="0" xfId="0" applyFont="1"/>
    <xf numFmtId="165" fontId="0" fillId="0" borderId="0" xfId="0" applyNumberFormat="1"/>
    <xf numFmtId="165" fontId="0" fillId="0" borderId="0" xfId="0" applyNumberFormat="1" applyFont="1"/>
    <xf numFmtId="170" fontId="0" fillId="0" borderId="0" xfId="1" applyNumberFormat="1" applyFont="1"/>
    <xf numFmtId="0" fontId="65" fillId="0" borderId="3" xfId="0" applyFont="1" applyBorder="1" applyAlignment="1">
      <alignment horizontal="center"/>
    </xf>
    <xf numFmtId="0" fontId="65" fillId="0" borderId="3" xfId="0" applyFont="1" applyBorder="1" applyAlignment="1">
      <alignment horizontal="left"/>
    </xf>
    <xf numFmtId="0" fontId="65" fillId="0" borderId="3" xfId="0" applyFont="1" applyBorder="1"/>
    <xf numFmtId="0" fontId="1" fillId="0" borderId="0" xfId="0" applyFont="1"/>
    <xf numFmtId="0" fontId="5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29" fillId="0" borderId="1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5" fillId="0" borderId="3" xfId="0" applyFont="1" applyBorder="1" applyAlignment="1"/>
    <xf numFmtId="0" fontId="10" fillId="0" borderId="28" xfId="2" applyFont="1" applyBorder="1" applyAlignment="1">
      <alignment vertical="center"/>
    </xf>
    <xf numFmtId="0" fontId="1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/>
    </xf>
    <xf numFmtId="3" fontId="10" fillId="0" borderId="3" xfId="2" applyNumberFormat="1" applyFont="1" applyBorder="1" applyAlignment="1">
      <alignment horizontal="center"/>
    </xf>
    <xf numFmtId="0" fontId="10" fillId="0" borderId="3" xfId="2" applyFont="1" applyBorder="1" applyAlignment="1"/>
    <xf numFmtId="0" fontId="1" fillId="0" borderId="28" xfId="2" applyFont="1" applyBorder="1" applyAlignment="1">
      <alignment vertical="center"/>
    </xf>
    <xf numFmtId="0" fontId="1" fillId="0" borderId="3" xfId="2" applyFont="1" applyBorder="1" applyAlignment="1">
      <alignment vertical="center"/>
    </xf>
    <xf numFmtId="0" fontId="1" fillId="0" borderId="3" xfId="2" applyFont="1" applyBorder="1" applyAlignment="1">
      <alignment horizontal="center"/>
    </xf>
    <xf numFmtId="3" fontId="1" fillId="0" borderId="3" xfId="2" applyNumberFormat="1" applyFont="1" applyBorder="1" applyAlignment="1"/>
    <xf numFmtId="0" fontId="10" fillId="0" borderId="3" xfId="2" applyFont="1" applyBorder="1" applyAlignment="1">
      <alignment horizontal="center" vertical="center"/>
    </xf>
    <xf numFmtId="0" fontId="66" fillId="3" borderId="3" xfId="0" applyFont="1" applyFill="1" applyBorder="1" applyAlignment="1">
      <alignment horizontal="center"/>
    </xf>
    <xf numFmtId="0" fontId="9" fillId="3" borderId="3" xfId="0" applyFont="1" applyFill="1" applyBorder="1" applyAlignment="1"/>
    <xf numFmtId="0" fontId="30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30" fillId="0" borderId="3" xfId="0" applyFont="1" applyBorder="1" applyAlignment="1">
      <alignment horizontal="left" vertical="center" wrapText="1"/>
    </xf>
    <xf numFmtId="2" fontId="30" fillId="0" borderId="3" xfId="0" applyNumberFormat="1" applyFont="1" applyBorder="1" applyAlignment="1">
      <alignment horizontal="right"/>
    </xf>
    <xf numFmtId="0" fontId="30" fillId="0" borderId="3" xfId="0" applyFont="1" applyBorder="1"/>
    <xf numFmtId="3" fontId="30" fillId="0" borderId="3" xfId="0" applyNumberFormat="1" applyFont="1" applyBorder="1"/>
    <xf numFmtId="165" fontId="30" fillId="0" borderId="3" xfId="1" applyNumberFormat="1" applyFont="1" applyBorder="1" applyAlignment="1">
      <alignment vertical="center"/>
    </xf>
    <xf numFmtId="0" fontId="67" fillId="3" borderId="3" xfId="0" applyFont="1" applyFill="1" applyBorder="1"/>
    <xf numFmtId="2" fontId="67" fillId="3" borderId="3" xfId="0" applyNumberFormat="1" applyFont="1" applyFill="1" applyBorder="1"/>
    <xf numFmtId="0" fontId="46" fillId="0" borderId="3" xfId="0" applyFont="1" applyBorder="1" applyAlignment="1">
      <alignment horizontal="left" vertical="center" wrapText="1"/>
    </xf>
    <xf numFmtId="2" fontId="46" fillId="0" borderId="3" xfId="0" applyNumberFormat="1" applyFont="1" applyBorder="1" applyAlignment="1">
      <alignment horizontal="right"/>
    </xf>
    <xf numFmtId="0" fontId="46" fillId="0" borderId="3" xfId="0" applyFont="1" applyBorder="1"/>
    <xf numFmtId="3" fontId="46" fillId="0" borderId="3" xfId="0" applyNumberFormat="1" applyFont="1" applyBorder="1"/>
    <xf numFmtId="0" fontId="46" fillId="3" borderId="3" xfId="0" applyFont="1" applyFill="1" applyBorder="1" applyAlignment="1">
      <alignment vertical="center"/>
    </xf>
    <xf numFmtId="0" fontId="22" fillId="0" borderId="3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center"/>
    </xf>
    <xf numFmtId="0" fontId="30" fillId="0" borderId="3" xfId="0" applyFont="1" applyBorder="1" applyAlignment="1">
      <alignment horizontal="left"/>
    </xf>
    <xf numFmtId="0" fontId="30" fillId="0" borderId="3" xfId="0" applyFont="1" applyBorder="1" applyAlignment="1">
      <alignment horizontal="left" vertical="center"/>
    </xf>
    <xf numFmtId="171" fontId="30" fillId="0" borderId="3" xfId="0" applyNumberFormat="1" applyFont="1" applyBorder="1"/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68" fillId="3" borderId="3" xfId="0" applyFont="1" applyFill="1" applyBorder="1" applyAlignment="1">
      <alignment horizontal="center" vertical="center" wrapText="1"/>
    </xf>
    <xf numFmtId="166" fontId="3" fillId="3" borderId="3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vertical="center"/>
    </xf>
    <xf numFmtId="43" fontId="1" fillId="0" borderId="3" xfId="1" applyFont="1" applyBorder="1"/>
    <xf numFmtId="0" fontId="1" fillId="0" borderId="3" xfId="0" applyFont="1" applyBorder="1" applyAlignment="1">
      <alignment horizontal="left"/>
    </xf>
    <xf numFmtId="165" fontId="19" fillId="3" borderId="1" xfId="1" applyNumberFormat="1" applyFont="1" applyFill="1" applyBorder="1" applyAlignment="1">
      <alignment vertical="center"/>
    </xf>
    <xf numFmtId="0" fontId="69" fillId="0" borderId="3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Border="1"/>
    <xf numFmtId="0" fontId="20" fillId="0" borderId="1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165" fontId="45" fillId="0" borderId="3" xfId="1" applyNumberFormat="1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166" fontId="3" fillId="0" borderId="3" xfId="0" applyNumberFormat="1" applyFont="1" applyFill="1" applyBorder="1" applyAlignment="1">
      <alignment horizontal="right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166" fontId="15" fillId="0" borderId="3" xfId="0" applyNumberFormat="1" applyFont="1" applyFill="1" applyBorder="1" applyAlignment="1">
      <alignment horizontal="center" vertical="center" wrapText="1"/>
    </xf>
    <xf numFmtId="166" fontId="3" fillId="0" borderId="3" xfId="0" applyNumberFormat="1" applyFont="1" applyFill="1" applyBorder="1" applyAlignment="1">
      <alignment horizontal="center" vertical="center" wrapText="1"/>
    </xf>
    <xf numFmtId="0" fontId="45" fillId="3" borderId="4" xfId="0" applyFont="1" applyFill="1" applyBorder="1" applyAlignment="1">
      <alignment vertical="center"/>
    </xf>
    <xf numFmtId="0" fontId="45" fillId="3" borderId="7" xfId="0" applyFont="1" applyFill="1" applyBorder="1" applyAlignment="1">
      <alignment vertical="center"/>
    </xf>
    <xf numFmtId="0" fontId="70" fillId="3" borderId="3" xfId="0" applyFont="1" applyFill="1" applyBorder="1" applyAlignment="1">
      <alignment horizontal="center"/>
    </xf>
    <xf numFmtId="0" fontId="70" fillId="3" borderId="3" xfId="0" applyFont="1" applyFill="1" applyBorder="1" applyAlignment="1"/>
    <xf numFmtId="43" fontId="45" fillId="3" borderId="3" xfId="1" applyFont="1" applyFill="1" applyBorder="1"/>
    <xf numFmtId="165" fontId="49" fillId="3" borderId="1" xfId="1" applyNumberFormat="1" applyFont="1" applyFill="1" applyBorder="1" applyAlignment="1">
      <alignment vertical="center"/>
    </xf>
    <xf numFmtId="165" fontId="0" fillId="0" borderId="1" xfId="1" applyNumberFormat="1" applyFont="1" applyFill="1" applyBorder="1" applyAlignment="1">
      <alignment vertical="center"/>
    </xf>
    <xf numFmtId="0" fontId="69" fillId="0" borderId="10" xfId="0" applyFont="1" applyFill="1" applyBorder="1" applyAlignment="1">
      <alignment horizontal="center" vertical="center" wrapText="1"/>
    </xf>
    <xf numFmtId="3" fontId="12" fillId="0" borderId="10" xfId="0" applyNumberFormat="1" applyFont="1" applyBorder="1"/>
    <xf numFmtId="0" fontId="69" fillId="0" borderId="11" xfId="0" applyFont="1" applyFill="1" applyBorder="1" applyAlignment="1">
      <alignment horizontal="center" vertical="center" wrapText="1"/>
    </xf>
    <xf numFmtId="3" fontId="12" fillId="0" borderId="11" xfId="0" applyNumberFormat="1" applyFont="1" applyBorder="1"/>
    <xf numFmtId="168" fontId="22" fillId="0" borderId="11" xfId="1" applyNumberFormat="1" applyFont="1" applyFill="1" applyBorder="1" applyAlignment="1">
      <alignment vertical="center"/>
    </xf>
    <xf numFmtId="0" fontId="20" fillId="0" borderId="23" xfId="0" applyFont="1" applyFill="1" applyBorder="1" applyAlignment="1">
      <alignment vertical="center"/>
    </xf>
    <xf numFmtId="0" fontId="20" fillId="0" borderId="23" xfId="0" applyFont="1" applyFill="1" applyBorder="1" applyAlignment="1">
      <alignment horizontal="center" vertical="center"/>
    </xf>
    <xf numFmtId="43" fontId="22" fillId="0" borderId="23" xfId="1" applyFont="1" applyFill="1" applyBorder="1" applyAlignment="1">
      <alignment horizontal="center" vertical="center"/>
    </xf>
    <xf numFmtId="168" fontId="22" fillId="0" borderId="23" xfId="1" applyNumberFormat="1" applyFont="1" applyFill="1" applyBorder="1" applyAlignment="1">
      <alignment vertical="center"/>
    </xf>
    <xf numFmtId="3" fontId="12" fillId="0" borderId="23" xfId="0" applyNumberFormat="1" applyFont="1" applyBorder="1"/>
    <xf numFmtId="165" fontId="20" fillId="0" borderId="23" xfId="1" applyNumberFormat="1" applyFont="1" applyFill="1" applyBorder="1" applyAlignment="1">
      <alignment vertical="center"/>
    </xf>
    <xf numFmtId="165" fontId="0" fillId="0" borderId="23" xfId="1" applyNumberFormat="1" applyFont="1" applyBorder="1" applyAlignment="1">
      <alignment vertical="center"/>
    </xf>
    <xf numFmtId="0" fontId="0" fillId="0" borderId="3" xfId="0" applyFill="1" applyBorder="1" applyAlignment="1">
      <alignment horizontal="left"/>
    </xf>
    <xf numFmtId="0" fontId="3" fillId="0" borderId="17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left" vertical="center" wrapText="1"/>
    </xf>
    <xf numFmtId="166" fontId="3" fillId="0" borderId="17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/>
    </xf>
    <xf numFmtId="0" fontId="53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58" fillId="0" borderId="1" xfId="0" applyFont="1" applyBorder="1" applyAlignment="1">
      <alignment horizontal="left" vertical="center" wrapText="1"/>
    </xf>
    <xf numFmtId="0" fontId="57" fillId="0" borderId="1" xfId="0" applyFont="1" applyBorder="1" applyAlignment="1">
      <alignment horizontal="left" vertical="center" wrapText="1"/>
    </xf>
    <xf numFmtId="0" fontId="34" fillId="5" borderId="4" xfId="0" applyFont="1" applyFill="1" applyBorder="1" applyAlignment="1">
      <alignment horizontal="center" vertical="center" wrapText="1"/>
    </xf>
    <xf numFmtId="0" fontId="20" fillId="3" borderId="3" xfId="2" applyFont="1" applyFill="1" applyBorder="1" applyAlignment="1">
      <alignment vertical="center"/>
    </xf>
    <xf numFmtId="0" fontId="20" fillId="3" borderId="3" xfId="2" applyFont="1" applyFill="1" applyBorder="1" applyAlignment="1">
      <alignment horizontal="center"/>
    </xf>
    <xf numFmtId="0" fontId="20" fillId="3" borderId="3" xfId="2" applyFont="1" applyFill="1" applyBorder="1"/>
    <xf numFmtId="3" fontId="20" fillId="3" borderId="3" xfId="2" applyNumberFormat="1" applyFont="1" applyFill="1" applyBorder="1" applyAlignment="1">
      <alignment horizontal="center"/>
    </xf>
    <xf numFmtId="165" fontId="20" fillId="3" borderId="3" xfId="7" applyNumberFormat="1" applyFont="1" applyFill="1" applyBorder="1" applyAlignment="1">
      <alignment horizontal="center" vertical="center"/>
    </xf>
    <xf numFmtId="0" fontId="20" fillId="3" borderId="3" xfId="2" applyFont="1" applyFill="1" applyBorder="1" applyAlignment="1">
      <alignment horizontal="center" vertical="center"/>
    </xf>
    <xf numFmtId="167" fontId="63" fillId="3" borderId="3" xfId="7" applyFont="1" applyFill="1" applyBorder="1" applyAlignment="1">
      <alignment horizontal="left"/>
    </xf>
    <xf numFmtId="167" fontId="22" fillId="3" borderId="3" xfId="7" applyFont="1" applyFill="1" applyBorder="1" applyAlignment="1">
      <alignment horizontal="center"/>
    </xf>
    <xf numFmtId="0" fontId="20" fillId="3" borderId="3" xfId="2" applyFont="1" applyFill="1" applyBorder="1" applyAlignment="1">
      <alignment horizontal="right"/>
    </xf>
    <xf numFmtId="0" fontId="20" fillId="0" borderId="3" xfId="2" applyFont="1" applyBorder="1" applyAlignment="1">
      <alignment vertical="center"/>
    </xf>
    <xf numFmtId="0" fontId="20" fillId="0" borderId="3" xfId="2" applyFont="1" applyBorder="1" applyAlignment="1">
      <alignment horizontal="center"/>
    </xf>
    <xf numFmtId="0" fontId="20" fillId="0" borderId="3" xfId="2" applyFont="1" applyBorder="1" applyAlignment="1">
      <alignment horizontal="right"/>
    </xf>
    <xf numFmtId="0" fontId="20" fillId="0" borderId="3" xfId="2" applyFont="1" applyBorder="1"/>
    <xf numFmtId="3" fontId="20" fillId="0" borderId="3" xfId="2" applyNumberFormat="1" applyFont="1" applyBorder="1" applyAlignment="1">
      <alignment horizontal="center"/>
    </xf>
    <xf numFmtId="165" fontId="20" fillId="0" borderId="3" xfId="7" applyNumberFormat="1" applyFont="1" applyBorder="1" applyAlignment="1">
      <alignment horizontal="center" vertical="center"/>
    </xf>
    <xf numFmtId="0" fontId="20" fillId="0" borderId="3" xfId="2" applyFont="1" applyBorder="1" applyAlignment="1">
      <alignment horizontal="center" vertical="center"/>
    </xf>
    <xf numFmtId="165" fontId="1" fillId="0" borderId="3" xfId="0" applyNumberFormat="1" applyFont="1" applyBorder="1"/>
    <xf numFmtId="0" fontId="36" fillId="3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53" fillId="3" borderId="1" xfId="0" applyFont="1" applyFill="1" applyBorder="1" applyAlignment="1">
      <alignment horizontal="left" vertical="center" wrapText="1"/>
    </xf>
    <xf numFmtId="0" fontId="55" fillId="3" borderId="3" xfId="0" applyFont="1" applyFill="1" applyBorder="1"/>
    <xf numFmtId="3" fontId="12" fillId="3" borderId="23" xfId="0" applyNumberFormat="1" applyFont="1" applyFill="1" applyBorder="1"/>
    <xf numFmtId="0" fontId="30" fillId="3" borderId="3" xfId="0" applyFont="1" applyFill="1" applyBorder="1" applyAlignment="1">
      <alignment horizontal="center" vertical="center"/>
    </xf>
    <xf numFmtId="0" fontId="54" fillId="3" borderId="3" xfId="0" applyFont="1" applyFill="1" applyBorder="1" applyAlignment="1">
      <alignment horizontal="right" vertical="center"/>
    </xf>
    <xf numFmtId="167" fontId="20" fillId="3" borderId="3" xfId="7" applyFont="1" applyFill="1" applyBorder="1" applyAlignment="1">
      <alignment horizontal="right"/>
    </xf>
    <xf numFmtId="167" fontId="20" fillId="3" borderId="3" xfId="7" applyFont="1" applyFill="1" applyBorder="1" applyAlignment="1">
      <alignment horizontal="center" vertical="center"/>
    </xf>
    <xf numFmtId="0" fontId="14" fillId="3" borderId="3" xfId="2" applyFont="1" applyFill="1" applyBorder="1" applyAlignment="1">
      <alignment vertical="center"/>
    </xf>
    <xf numFmtId="0" fontId="30" fillId="3" borderId="3" xfId="0" applyFont="1" applyFill="1" applyBorder="1" applyAlignment="1">
      <alignment horizontal="right"/>
    </xf>
    <xf numFmtId="0" fontId="29" fillId="3" borderId="3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/>
    </xf>
    <xf numFmtId="165" fontId="30" fillId="3" borderId="3" xfId="1" applyNumberFormat="1" applyFont="1" applyFill="1" applyBorder="1" applyAlignment="1">
      <alignment vertical="center" wrapText="1"/>
    </xf>
    <xf numFmtId="0" fontId="30" fillId="3" borderId="3" xfId="0" applyFont="1" applyFill="1" applyBorder="1" applyAlignment="1">
      <alignment horizontal="left" vertical="center" wrapText="1"/>
    </xf>
    <xf numFmtId="0" fontId="56" fillId="3" borderId="1" xfId="0" applyFont="1" applyFill="1" applyBorder="1" applyAlignment="1">
      <alignment horizontal="left" vertical="center" wrapText="1"/>
    </xf>
    <xf numFmtId="2" fontId="30" fillId="3" borderId="3" xfId="4" applyNumberFormat="1" applyFont="1" applyFill="1" applyBorder="1" applyAlignment="1">
      <alignment horizontal="right"/>
    </xf>
    <xf numFmtId="167" fontId="20" fillId="3" borderId="11" xfId="7" applyFont="1" applyFill="1" applyBorder="1" applyAlignment="1">
      <alignment horizontal="center" vertical="center"/>
    </xf>
    <xf numFmtId="0" fontId="63" fillId="3" borderId="13" xfId="2" applyFont="1" applyFill="1" applyBorder="1" applyAlignment="1">
      <alignment horizontal="center" vertical="center"/>
    </xf>
    <xf numFmtId="165" fontId="63" fillId="3" borderId="10" xfId="7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5" fillId="3" borderId="16" xfId="0" applyFont="1" applyFill="1" applyBorder="1" applyAlignment="1">
      <alignment horizontal="center" vertical="center"/>
    </xf>
    <xf numFmtId="0" fontId="20" fillId="3" borderId="10" xfId="2" applyFont="1" applyFill="1" applyBorder="1" applyAlignment="1">
      <alignment horizontal="left"/>
    </xf>
    <xf numFmtId="0" fontId="20" fillId="3" borderId="11" xfId="2" applyFont="1" applyFill="1" applyBorder="1" applyAlignment="1">
      <alignment horizontal="left"/>
    </xf>
    <xf numFmtId="167" fontId="20" fillId="3" borderId="11" xfId="7" applyFont="1" applyFill="1" applyBorder="1" applyAlignment="1">
      <alignment horizontal="left"/>
    </xf>
    <xf numFmtId="167" fontId="20" fillId="3" borderId="12" xfId="7" applyFont="1" applyFill="1" applyBorder="1" applyAlignment="1">
      <alignment horizontal="left"/>
    </xf>
    <xf numFmtId="167" fontId="22" fillId="3" borderId="3" xfId="7" applyFont="1" applyFill="1" applyBorder="1" applyAlignment="1">
      <alignment horizontal="left"/>
    </xf>
    <xf numFmtId="0" fontId="12" fillId="0" borderId="0" xfId="0" applyFont="1" applyAlignment="1">
      <alignment horizontal="left"/>
    </xf>
    <xf numFmtId="0" fontId="16" fillId="0" borderId="3" xfId="0" applyFont="1" applyBorder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12" fillId="0" borderId="3" xfId="0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0" fontId="36" fillId="3" borderId="3" xfId="0" applyFont="1" applyFill="1" applyBorder="1" applyAlignment="1">
      <alignment horizontal="left" vertical="center" wrapText="1"/>
    </xf>
    <xf numFmtId="0" fontId="17" fillId="3" borderId="3" xfId="5" applyFont="1" applyFill="1" applyBorder="1" applyAlignment="1">
      <alignment horizontal="left"/>
    </xf>
    <xf numFmtId="0" fontId="36" fillId="3" borderId="7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43" fontId="22" fillId="0" borderId="12" xfId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49" fontId="28" fillId="0" borderId="3" xfId="0" applyNumberFormat="1" applyFont="1" applyBorder="1" applyAlignment="1">
      <alignment horizontal="left" vertical="center" shrinkToFit="1"/>
    </xf>
    <xf numFmtId="49" fontId="28" fillId="0" borderId="1" xfId="0" applyNumberFormat="1" applyFont="1" applyBorder="1" applyAlignment="1">
      <alignment horizontal="left" vertical="center" shrinkToFit="1"/>
    </xf>
    <xf numFmtId="0" fontId="28" fillId="0" borderId="3" xfId="0" applyFont="1" applyBorder="1" applyAlignment="1">
      <alignment horizontal="left"/>
    </xf>
    <xf numFmtId="49" fontId="28" fillId="3" borderId="1" xfId="0" applyNumberFormat="1" applyFont="1" applyFill="1" applyBorder="1" applyAlignment="1">
      <alignment horizontal="left" vertical="center" shrinkToFit="1"/>
    </xf>
    <xf numFmtId="0" fontId="37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 vertical="top" wrapText="1"/>
    </xf>
    <xf numFmtId="0" fontId="39" fillId="0" borderId="3" xfId="0" applyNumberFormat="1" applyFont="1" applyFill="1" applyBorder="1" applyAlignment="1" applyProtection="1">
      <alignment horizontal="left" wrapText="1"/>
    </xf>
    <xf numFmtId="0" fontId="39" fillId="0" borderId="17" xfId="0" applyNumberFormat="1" applyFont="1" applyFill="1" applyBorder="1" applyAlignment="1" applyProtection="1">
      <alignment horizontal="left" wrapText="1"/>
    </xf>
    <xf numFmtId="0" fontId="28" fillId="0" borderId="17" xfId="0" applyFont="1" applyFill="1" applyBorder="1" applyAlignment="1">
      <alignment horizontal="left" vertical="center"/>
    </xf>
    <xf numFmtId="0" fontId="43" fillId="0" borderId="17" xfId="0" applyNumberFormat="1" applyFont="1" applyFill="1" applyBorder="1" applyAlignment="1" applyProtection="1">
      <alignment horizontal="left" wrapText="1"/>
    </xf>
    <xf numFmtId="0" fontId="28" fillId="0" borderId="16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/>
    </xf>
    <xf numFmtId="0" fontId="44" fillId="3" borderId="3" xfId="0" applyFont="1" applyFill="1" applyBorder="1" applyAlignment="1">
      <alignment horizontal="left"/>
    </xf>
    <xf numFmtId="0" fontId="36" fillId="3" borderId="3" xfId="0" applyFont="1" applyFill="1" applyBorder="1" applyAlignment="1">
      <alignment horizontal="left"/>
    </xf>
    <xf numFmtId="0" fontId="70" fillId="3" borderId="3" xfId="0" applyFont="1" applyFill="1" applyBorder="1" applyAlignment="1">
      <alignment horizontal="left"/>
    </xf>
    <xf numFmtId="0" fontId="30" fillId="3" borderId="3" xfId="0" applyFont="1" applyFill="1" applyBorder="1" applyAlignment="1">
      <alignment horizontal="left" vertical="center"/>
    </xf>
    <xf numFmtId="0" fontId="17" fillId="0" borderId="16" xfId="0" applyFont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34" fillId="0" borderId="3" xfId="0" applyFont="1" applyBorder="1" applyAlignment="1">
      <alignment horizontal="left"/>
    </xf>
    <xf numFmtId="0" fontId="9" fillId="0" borderId="3" xfId="2" applyFont="1" applyBorder="1" applyAlignment="1">
      <alignment horizontal="left"/>
    </xf>
    <xf numFmtId="0" fontId="20" fillId="3" borderId="13" xfId="2" applyFont="1" applyFill="1" applyBorder="1" applyAlignment="1">
      <alignment horizontal="left" vertical="center"/>
    </xf>
    <xf numFmtId="167" fontId="22" fillId="0" borderId="12" xfId="7" applyFont="1" applyBorder="1" applyAlignment="1">
      <alignment horizontal="left"/>
    </xf>
    <xf numFmtId="0" fontId="7" fillId="3" borderId="34" xfId="2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0" fontId="10" fillId="0" borderId="3" xfId="2" applyFont="1" applyBorder="1" applyAlignment="1">
      <alignment horizontal="left"/>
    </xf>
    <xf numFmtId="0" fontId="1" fillId="0" borderId="3" xfId="2" applyFont="1" applyBorder="1" applyAlignment="1">
      <alignment horizontal="left"/>
    </xf>
    <xf numFmtId="0" fontId="46" fillId="0" borderId="3" xfId="0" applyFont="1" applyBorder="1" applyAlignment="1">
      <alignment horizontal="left" vertical="center"/>
    </xf>
    <xf numFmtId="43" fontId="22" fillId="0" borderId="23" xfId="1" applyFont="1" applyFill="1" applyBorder="1" applyAlignment="1">
      <alignment horizontal="left" vertical="center"/>
    </xf>
    <xf numFmtId="0" fontId="30" fillId="3" borderId="3" xfId="0" applyFont="1" applyFill="1" applyBorder="1" applyAlignment="1">
      <alignment horizontal="left"/>
    </xf>
    <xf numFmtId="0" fontId="30" fillId="0" borderId="3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 vertical="center"/>
    </xf>
    <xf numFmtId="0" fontId="34" fillId="5" borderId="3" xfId="0" applyFont="1" applyFill="1" applyBorder="1" applyAlignment="1">
      <alignment horizontal="left" vertical="center"/>
    </xf>
    <xf numFmtId="167" fontId="22" fillId="0" borderId="3" xfId="7" applyFont="1" applyBorder="1" applyAlignment="1">
      <alignment horizontal="left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40" fillId="3" borderId="3" xfId="2" applyFont="1" applyFill="1" applyBorder="1" applyAlignment="1">
      <alignment horizontal="center" vertical="center" wrapText="1"/>
    </xf>
    <xf numFmtId="0" fontId="40" fillId="3" borderId="3" xfId="2" applyFont="1" applyFill="1" applyBorder="1" applyAlignment="1">
      <alignment horizontal="left" vertical="center" wrapText="1"/>
    </xf>
    <xf numFmtId="165" fontId="40" fillId="3" borderId="3" xfId="2" applyNumberFormat="1" applyFont="1" applyFill="1" applyBorder="1" applyAlignment="1">
      <alignment horizontal="left" vertical="center" wrapText="1"/>
    </xf>
    <xf numFmtId="0" fontId="46" fillId="0" borderId="3" xfId="2" applyFont="1" applyFill="1" applyBorder="1" applyAlignment="1">
      <alignment vertical="center"/>
    </xf>
    <xf numFmtId="3" fontId="46" fillId="0" borderId="3" xfId="2" applyNumberFormat="1" applyFont="1" applyFill="1" applyBorder="1" applyAlignment="1">
      <alignment vertical="center"/>
    </xf>
    <xf numFmtId="0" fontId="71" fillId="0" borderId="3" xfId="2" applyFont="1" applyBorder="1"/>
    <xf numFmtId="0" fontId="5" fillId="0" borderId="1" xfId="0" applyFont="1" applyBorder="1"/>
    <xf numFmtId="2" fontId="10" fillId="0" borderId="3" xfId="0" applyNumberFormat="1" applyFont="1" applyBorder="1"/>
    <xf numFmtId="2" fontId="72" fillId="0" borderId="3" xfId="4" applyNumberFormat="1" applyFont="1" applyBorder="1"/>
    <xf numFmtId="0" fontId="10" fillId="0" borderId="3" xfId="0" applyFont="1" applyBorder="1"/>
    <xf numFmtId="0" fontId="30" fillId="0" borderId="1" xfId="0" applyFont="1" applyBorder="1"/>
    <xf numFmtId="2" fontId="46" fillId="0" borderId="3" xfId="0" applyNumberFormat="1" applyFont="1" applyBorder="1"/>
    <xf numFmtId="0" fontId="30" fillId="0" borderId="35" xfId="0" applyFont="1" applyBorder="1" applyAlignment="1">
      <alignment horizontal="left"/>
    </xf>
    <xf numFmtId="0" fontId="46" fillId="0" borderId="35" xfId="0" applyFont="1" applyBorder="1" applyAlignment="1">
      <alignment horizontal="left" vertical="center"/>
    </xf>
    <xf numFmtId="0" fontId="46" fillId="0" borderId="35" xfId="0" applyFont="1" applyBorder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2" fontId="73" fillId="0" borderId="3" xfId="4" applyNumberFormat="1" applyFont="1" applyBorder="1"/>
    <xf numFmtId="2" fontId="5" fillId="0" borderId="3" xfId="0" applyNumberFormat="1" applyFont="1" applyBorder="1"/>
    <xf numFmtId="2" fontId="30" fillId="0" borderId="3" xfId="0" applyNumberFormat="1" applyFont="1" applyBorder="1"/>
    <xf numFmtId="0" fontId="7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2" fontId="30" fillId="0" borderId="3" xfId="4" applyNumberFormat="1" applyFont="1" applyBorder="1"/>
    <xf numFmtId="0" fontId="5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2" fontId="30" fillId="0" borderId="3" xfId="4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166" fontId="3" fillId="0" borderId="7" xfId="0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165" fontId="12" fillId="0" borderId="3" xfId="1" applyNumberFormat="1" applyFont="1" applyBorder="1" applyAlignment="1">
      <alignment horizontal="center"/>
    </xf>
    <xf numFmtId="0" fontId="30" fillId="0" borderId="1" xfId="0" applyFont="1" applyBorder="1" applyAlignment="1"/>
    <xf numFmtId="0" fontId="17" fillId="0" borderId="7" xfId="0" applyFont="1" applyBorder="1" applyAlignment="1">
      <alignment horizontal="center"/>
    </xf>
    <xf numFmtId="0" fontId="34" fillId="0" borderId="14" xfId="0" applyFont="1" applyBorder="1" applyAlignment="1">
      <alignment vertical="center"/>
    </xf>
    <xf numFmtId="0" fontId="20" fillId="0" borderId="2" xfId="0" applyFont="1" applyBorder="1" applyAlignment="1">
      <alignment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75" fillId="0" borderId="7" xfId="0" applyFont="1" applyBorder="1" applyAlignment="1">
      <alignment horizontal="center"/>
    </xf>
    <xf numFmtId="0" fontId="20" fillId="0" borderId="14" xfId="0" applyFont="1" applyBorder="1" applyAlignment="1">
      <alignment vertical="center"/>
    </xf>
    <xf numFmtId="0" fontId="5" fillId="0" borderId="3" xfId="0" applyFont="1" applyFill="1" applyBorder="1" applyAlignment="1">
      <alignment horizontal="center"/>
    </xf>
    <xf numFmtId="165" fontId="12" fillId="0" borderId="3" xfId="1" applyNumberFormat="1" applyFont="1" applyFill="1" applyBorder="1" applyAlignment="1">
      <alignment horizontal="center"/>
    </xf>
    <xf numFmtId="0" fontId="30" fillId="0" borderId="1" xfId="0" applyFont="1" applyFill="1" applyBorder="1" applyAlignment="1"/>
    <xf numFmtId="0" fontId="17" fillId="0" borderId="7" xfId="0" applyFont="1" applyFill="1" applyBorder="1" applyAlignment="1">
      <alignment horizontal="center"/>
    </xf>
    <xf numFmtId="165" fontId="0" fillId="0" borderId="3" xfId="1" applyNumberFormat="1" applyFont="1" applyFill="1" applyBorder="1" applyAlignment="1">
      <alignment vertical="center"/>
    </xf>
    <xf numFmtId="0" fontId="20" fillId="0" borderId="2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34" fillId="0" borderId="2" xfId="0" applyFont="1" applyBorder="1" applyAlignment="1">
      <alignment vertical="center"/>
    </xf>
    <xf numFmtId="0" fontId="75" fillId="0" borderId="0" xfId="0" applyFont="1" applyAlignment="1">
      <alignment horizontal="center"/>
    </xf>
    <xf numFmtId="165" fontId="12" fillId="0" borderId="3" xfId="1" applyNumberFormat="1" applyFont="1" applyBorder="1" applyAlignment="1">
      <alignment horizontal="right" vertical="center"/>
    </xf>
    <xf numFmtId="0" fontId="17" fillId="0" borderId="1" xfId="0" applyFont="1" applyBorder="1" applyAlignment="1"/>
    <xf numFmtId="43" fontId="12" fillId="0" borderId="3" xfId="1" applyFont="1" applyBorder="1" applyAlignment="1">
      <alignment horizontal="center"/>
    </xf>
    <xf numFmtId="165" fontId="12" fillId="0" borderId="3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0" fillId="0" borderId="3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/>
    </xf>
    <xf numFmtId="165" fontId="12" fillId="0" borderId="3" xfId="1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165" fontId="12" fillId="0" borderId="1" xfId="1" applyNumberFormat="1" applyFont="1" applyBorder="1" applyAlignment="1">
      <alignment horizontal="right"/>
    </xf>
    <xf numFmtId="0" fontId="17" fillId="0" borderId="37" xfId="0" applyFont="1" applyBorder="1" applyAlignment="1">
      <alignment horizontal="center"/>
    </xf>
    <xf numFmtId="0" fontId="75" fillId="0" borderId="3" xfId="0" applyFont="1" applyBorder="1" applyAlignment="1">
      <alignment horizontal="center"/>
    </xf>
    <xf numFmtId="0" fontId="76" fillId="0" borderId="4" xfId="0" applyFont="1" applyBorder="1" applyAlignment="1">
      <alignment vertical="center"/>
    </xf>
    <xf numFmtId="0" fontId="77" fillId="0" borderId="4" xfId="0" applyFont="1" applyBorder="1" applyAlignment="1">
      <alignment vertical="center"/>
    </xf>
    <xf numFmtId="0" fontId="77" fillId="0" borderId="7" xfId="0" applyFont="1" applyBorder="1" applyAlignment="1">
      <alignment vertical="center"/>
    </xf>
    <xf numFmtId="0" fontId="78" fillId="0" borderId="3" xfId="0" applyFont="1" applyBorder="1" applyAlignment="1">
      <alignment horizontal="center"/>
    </xf>
    <xf numFmtId="0" fontId="78" fillId="0" borderId="3" xfId="0" applyFont="1" applyBorder="1" applyAlignment="1">
      <alignment horizontal="left"/>
    </xf>
    <xf numFmtId="0" fontId="78" fillId="0" borderId="3" xfId="0" applyFont="1" applyBorder="1" applyAlignment="1"/>
    <xf numFmtId="0" fontId="22" fillId="0" borderId="3" xfId="0" applyFont="1" applyBorder="1" applyAlignment="1">
      <alignment vertical="center"/>
    </xf>
    <xf numFmtId="0" fontId="79" fillId="0" borderId="3" xfId="0" applyFont="1" applyBorder="1" applyAlignment="1">
      <alignment vertical="center"/>
    </xf>
    <xf numFmtId="2" fontId="22" fillId="0" borderId="3" xfId="0" applyNumberFormat="1" applyFont="1" applyBorder="1" applyAlignment="1">
      <alignment horizontal="right"/>
    </xf>
    <xf numFmtId="0" fontId="79" fillId="0" borderId="3" xfId="0" applyFont="1" applyBorder="1"/>
    <xf numFmtId="0" fontId="22" fillId="0" borderId="3" xfId="0" applyFont="1" applyBorder="1"/>
    <xf numFmtId="3" fontId="22" fillId="0" borderId="3" xfId="0" applyNumberFormat="1" applyFont="1" applyBorder="1"/>
    <xf numFmtId="2" fontId="79" fillId="0" borderId="3" xfId="0" applyNumberFormat="1" applyFont="1" applyBorder="1"/>
    <xf numFmtId="0" fontId="22" fillId="0" borderId="3" xfId="0" applyFont="1" applyBorder="1" applyAlignment="1">
      <alignment horizontal="center"/>
    </xf>
    <xf numFmtId="0" fontId="22" fillId="0" borderId="3" xfId="0" applyFont="1" applyBorder="1" applyAlignment="1">
      <alignment vertical="center" wrapText="1"/>
    </xf>
    <xf numFmtId="0" fontId="79" fillId="0" borderId="3" xfId="0" applyFont="1" applyBorder="1" applyAlignment="1"/>
    <xf numFmtId="0" fontId="35" fillId="0" borderId="3" xfId="0" applyFont="1" applyBorder="1" applyAlignment="1">
      <alignment vertical="center"/>
    </xf>
    <xf numFmtId="0" fontId="35" fillId="0" borderId="4" xfId="0" applyFont="1" applyBorder="1" applyAlignment="1">
      <alignment vertical="center"/>
    </xf>
    <xf numFmtId="0" fontId="80" fillId="0" borderId="3" xfId="0" applyFont="1" applyBorder="1" applyAlignment="1">
      <alignment horizontal="center"/>
    </xf>
    <xf numFmtId="0" fontId="80" fillId="0" borderId="3" xfId="0" applyFont="1" applyBorder="1" applyAlignment="1"/>
    <xf numFmtId="165" fontId="33" fillId="0" borderId="3" xfId="1" applyNumberFormat="1" applyFont="1" applyBorder="1" applyAlignment="1">
      <alignment vertical="center"/>
    </xf>
    <xf numFmtId="0" fontId="22" fillId="3" borderId="1" xfId="0" applyFont="1" applyFill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2" fontId="22" fillId="3" borderId="3" xfId="0" applyNumberFormat="1" applyFont="1" applyFill="1" applyBorder="1" applyAlignment="1">
      <alignment horizontal="right"/>
    </xf>
    <xf numFmtId="2" fontId="22" fillId="3" borderId="3" xfId="0" applyNumberFormat="1" applyFont="1" applyFill="1" applyBorder="1"/>
    <xf numFmtId="0" fontId="22" fillId="3" borderId="3" xfId="0" applyFont="1" applyFill="1" applyBorder="1"/>
    <xf numFmtId="3" fontId="22" fillId="3" borderId="3" xfId="0" applyNumberFormat="1" applyFont="1" applyFill="1" applyBorder="1"/>
    <xf numFmtId="0" fontId="22" fillId="0" borderId="1" xfId="0" applyFont="1" applyBorder="1" applyAlignment="1">
      <alignment vertical="center"/>
    </xf>
    <xf numFmtId="9" fontId="22" fillId="3" borderId="3" xfId="0" applyNumberFormat="1" applyFont="1" applyFill="1" applyBorder="1"/>
    <xf numFmtId="0" fontId="22" fillId="3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2" fontId="20" fillId="3" borderId="3" xfId="0" applyNumberFormat="1" applyFont="1" applyFill="1" applyBorder="1" applyAlignment="1">
      <alignment horizontal="right"/>
    </xf>
    <xf numFmtId="2" fontId="20" fillId="3" borderId="3" xfId="0" applyNumberFormat="1" applyFont="1" applyFill="1" applyBorder="1"/>
    <xf numFmtId="0" fontId="20" fillId="3" borderId="3" xfId="0" applyFont="1" applyFill="1" applyBorder="1"/>
    <xf numFmtId="3" fontId="20" fillId="3" borderId="3" xfId="0" applyNumberFormat="1" applyFont="1" applyFill="1" applyBorder="1"/>
    <xf numFmtId="0" fontId="20" fillId="3" borderId="1" xfId="0" applyFont="1" applyFill="1" applyBorder="1" applyAlignment="1">
      <alignment vertical="center"/>
    </xf>
    <xf numFmtId="0" fontId="81" fillId="3" borderId="3" xfId="0" applyFont="1" applyFill="1" applyBorder="1"/>
    <xf numFmtId="0" fontId="81" fillId="3" borderId="3" xfId="0" applyFont="1" applyFill="1" applyBorder="1" applyAlignment="1">
      <alignment horizontal="right"/>
    </xf>
    <xf numFmtId="3" fontId="81" fillId="3" borderId="3" xfId="0" applyNumberFormat="1" applyFont="1" applyFill="1" applyBorder="1"/>
    <xf numFmtId="166" fontId="81" fillId="3" borderId="3" xfId="0" applyNumberFormat="1" applyFont="1" applyFill="1" applyBorder="1" applyAlignment="1"/>
    <xf numFmtId="172" fontId="5" fillId="0" borderId="3" xfId="0" applyNumberFormat="1" applyFont="1" applyBorder="1" applyAlignment="1">
      <alignment horizontal="right"/>
    </xf>
    <xf numFmtId="0" fontId="70" fillId="0" borderId="3" xfId="0" applyFont="1" applyFill="1" applyBorder="1" applyAlignment="1">
      <alignment horizontal="center"/>
    </xf>
    <xf numFmtId="0" fontId="82" fillId="3" borderId="3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 wrapText="1"/>
    </xf>
    <xf numFmtId="0" fontId="83" fillId="3" borderId="1" xfId="0" applyFont="1" applyFill="1" applyBorder="1" applyAlignment="1">
      <alignment vertical="center" wrapText="1"/>
    </xf>
    <xf numFmtId="0" fontId="84" fillId="3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0" fillId="0" borderId="3" xfId="0" applyFont="1" applyBorder="1" applyAlignment="1">
      <alignment horizontal="right"/>
    </xf>
    <xf numFmtId="3" fontId="30" fillId="0" borderId="3" xfId="0" applyNumberFormat="1" applyFont="1" applyBorder="1" applyAlignment="1">
      <alignment horizontal="center"/>
    </xf>
    <xf numFmtId="165" fontId="30" fillId="0" borderId="3" xfId="1" applyNumberFormat="1" applyFont="1" applyBorder="1" applyAlignment="1">
      <alignment horizontal="center"/>
    </xf>
    <xf numFmtId="0" fontId="33" fillId="0" borderId="3" xfId="0" applyFont="1" applyBorder="1" applyAlignment="1">
      <alignment horizontal="right"/>
    </xf>
    <xf numFmtId="3" fontId="33" fillId="0" borderId="3" xfId="0" applyNumberFormat="1" applyFont="1" applyBorder="1" applyAlignment="1">
      <alignment horizontal="center"/>
    </xf>
    <xf numFmtId="165" fontId="33" fillId="0" borderId="3" xfId="1" applyNumberFormat="1" applyFont="1" applyBorder="1" applyAlignment="1">
      <alignment horizontal="center"/>
    </xf>
    <xf numFmtId="4" fontId="30" fillId="0" borderId="3" xfId="0" applyNumberFormat="1" applyFont="1" applyBorder="1" applyAlignment="1">
      <alignment horizontal="right"/>
    </xf>
    <xf numFmtId="4" fontId="30" fillId="0" borderId="3" xfId="0" applyNumberFormat="1" applyFont="1" applyBorder="1" applyAlignment="1">
      <alignment horizontal="center"/>
    </xf>
    <xf numFmtId="0" fontId="63" fillId="0" borderId="3" xfId="0" applyFont="1" applyBorder="1" applyAlignment="1">
      <alignment vertical="center"/>
    </xf>
    <xf numFmtId="0" fontId="33" fillId="0" borderId="1" xfId="0" applyFont="1" applyBorder="1" applyAlignment="1">
      <alignment vertical="center"/>
    </xf>
    <xf numFmtId="4" fontId="33" fillId="0" borderId="3" xfId="0" applyNumberFormat="1" applyFont="1" applyBorder="1" applyAlignment="1">
      <alignment horizontal="right"/>
    </xf>
    <xf numFmtId="0" fontId="29" fillId="0" borderId="3" xfId="0" applyFont="1" applyBorder="1" applyAlignment="1">
      <alignment vertical="center"/>
    </xf>
    <xf numFmtId="0" fontId="30" fillId="0" borderId="3" xfId="0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center"/>
    </xf>
    <xf numFmtId="165" fontId="5" fillId="0" borderId="3" xfId="1" applyNumberFormat="1" applyFont="1" applyBorder="1" applyAlignment="1">
      <alignment horizontal="center"/>
    </xf>
    <xf numFmtId="165" fontId="3" fillId="0" borderId="3" xfId="1" applyNumberFormat="1" applyFont="1" applyBorder="1" applyAlignment="1">
      <alignment horizontal="right"/>
    </xf>
    <xf numFmtId="3" fontId="3" fillId="0" borderId="3" xfId="1" applyNumberFormat="1" applyFont="1" applyBorder="1" applyAlignment="1">
      <alignment horizontal="right"/>
    </xf>
    <xf numFmtId="0" fontId="85" fillId="0" borderId="3" xfId="0" applyFont="1" applyBorder="1" applyAlignment="1">
      <alignment vertical="center" wrapText="1"/>
    </xf>
    <xf numFmtId="0" fontId="36" fillId="0" borderId="3" xfId="0" applyFont="1" applyBorder="1" applyAlignment="1">
      <alignment horizontal="center" vertical="center"/>
    </xf>
    <xf numFmtId="3" fontId="0" fillId="0" borderId="3" xfId="1" applyNumberFormat="1" applyFont="1" applyBorder="1" applyAlignment="1">
      <alignment horizontal="right"/>
    </xf>
    <xf numFmtId="3" fontId="47" fillId="0" borderId="3" xfId="1" applyNumberFormat="1" applyFont="1" applyBorder="1" applyAlignment="1">
      <alignment horizontal="right"/>
    </xf>
    <xf numFmtId="0" fontId="86" fillId="0" borderId="3" xfId="0" applyFont="1" applyBorder="1" applyAlignment="1">
      <alignment vertical="center"/>
    </xf>
    <xf numFmtId="3" fontId="87" fillId="0" borderId="3" xfId="1" applyNumberFormat="1" applyFont="1" applyBorder="1" applyAlignment="1">
      <alignment horizontal="right"/>
    </xf>
    <xf numFmtId="0" fontId="88" fillId="0" borderId="3" xfId="0" applyFont="1" applyBorder="1" applyAlignment="1">
      <alignment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/>
    </xf>
    <xf numFmtId="3" fontId="5" fillId="0" borderId="1" xfId="0" applyNumberFormat="1" applyFont="1" applyBorder="1"/>
    <xf numFmtId="0" fontId="5" fillId="0" borderId="8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38" fillId="0" borderId="39" xfId="0" applyFont="1" applyBorder="1" applyAlignment="1">
      <alignment vertical="center" wrapText="1"/>
    </xf>
    <xf numFmtId="0" fontId="12" fillId="0" borderId="39" xfId="0" applyFont="1" applyBorder="1" applyAlignment="1">
      <alignment horizontal="center" vertical="center" wrapText="1"/>
    </xf>
    <xf numFmtId="2" fontId="5" fillId="0" borderId="39" xfId="0" applyNumberFormat="1" applyFont="1" applyBorder="1" applyAlignment="1">
      <alignment horizontal="right"/>
    </xf>
    <xf numFmtId="0" fontId="5" fillId="0" borderId="39" xfId="0" applyFont="1" applyBorder="1" applyAlignment="1">
      <alignment horizontal="center"/>
    </xf>
    <xf numFmtId="0" fontId="5" fillId="0" borderId="39" xfId="0" applyFont="1" applyBorder="1"/>
    <xf numFmtId="3" fontId="5" fillId="0" borderId="39" xfId="0" applyNumberFormat="1" applyFont="1" applyBorder="1"/>
    <xf numFmtId="0" fontId="5" fillId="0" borderId="39" xfId="0" applyFont="1" applyBorder="1" applyAlignment="1">
      <alignment horizontal="center" vertical="center"/>
    </xf>
    <xf numFmtId="0" fontId="38" fillId="0" borderId="39" xfId="0" applyFont="1" applyBorder="1" applyAlignment="1">
      <alignment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right"/>
    </xf>
    <xf numFmtId="0" fontId="5" fillId="0" borderId="41" xfId="0" applyFont="1" applyBorder="1" applyAlignment="1">
      <alignment horizontal="center" vertical="center"/>
    </xf>
    <xf numFmtId="0" fontId="38" fillId="0" borderId="41" xfId="0" applyFont="1" applyBorder="1" applyAlignment="1">
      <alignment horizontal="left" vertical="center"/>
    </xf>
    <xf numFmtId="0" fontId="5" fillId="0" borderId="41" xfId="0" applyFont="1" applyBorder="1" applyAlignment="1">
      <alignment horizontal="center" vertical="center" wrapText="1"/>
    </xf>
    <xf numFmtId="2" fontId="5" fillId="0" borderId="41" xfId="0" applyNumberFormat="1" applyFont="1" applyBorder="1" applyAlignment="1">
      <alignment horizontal="right"/>
    </xf>
    <xf numFmtId="0" fontId="17" fillId="0" borderId="41" xfId="0" applyFont="1" applyBorder="1" applyAlignment="1">
      <alignment horizontal="center"/>
    </xf>
    <xf numFmtId="0" fontId="5" fillId="0" borderId="41" xfId="0" applyFont="1" applyBorder="1"/>
    <xf numFmtId="0" fontId="5" fillId="0" borderId="41" xfId="0" applyFont="1" applyBorder="1" applyAlignment="1">
      <alignment horizontal="center"/>
    </xf>
    <xf numFmtId="0" fontId="3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9" xfId="0" applyFont="1" applyBorder="1" applyAlignment="1">
      <alignment vertical="center"/>
    </xf>
    <xf numFmtId="2" fontId="5" fillId="0" borderId="39" xfId="0" applyNumberFormat="1" applyFont="1" applyBorder="1" applyAlignment="1">
      <alignment horizontal="center"/>
    </xf>
    <xf numFmtId="0" fontId="5" fillId="0" borderId="41" xfId="0" applyFont="1" applyBorder="1" applyAlignment="1">
      <alignment vertical="center"/>
    </xf>
    <xf numFmtId="3" fontId="5" fillId="0" borderId="41" xfId="0" applyNumberFormat="1" applyFont="1" applyBorder="1"/>
    <xf numFmtId="0" fontId="5" fillId="0" borderId="38" xfId="0" applyFont="1" applyBorder="1" applyAlignment="1">
      <alignment vertical="center"/>
    </xf>
    <xf numFmtId="0" fontId="38" fillId="0" borderId="38" xfId="0" applyFont="1" applyBorder="1" applyAlignment="1">
      <alignment vertical="center"/>
    </xf>
    <xf numFmtId="0" fontId="5" fillId="0" borderId="38" xfId="0" applyFont="1" applyBorder="1" applyAlignment="1">
      <alignment horizontal="center" vertical="center" wrapText="1"/>
    </xf>
    <xf numFmtId="2" fontId="5" fillId="0" borderId="38" xfId="0" applyNumberFormat="1" applyFont="1" applyBorder="1" applyAlignment="1">
      <alignment horizontal="right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3" fontId="5" fillId="0" borderId="38" xfId="0" applyNumberFormat="1" applyFont="1" applyBorder="1"/>
    <xf numFmtId="0" fontId="21" fillId="0" borderId="39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0" fontId="38" fillId="0" borderId="8" xfId="0" applyFont="1" applyBorder="1" applyAlignment="1">
      <alignment vertical="center"/>
    </xf>
    <xf numFmtId="2" fontId="5" fillId="0" borderId="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3" fontId="5" fillId="0" borderId="8" xfId="0" applyNumberFormat="1" applyFont="1" applyBorder="1"/>
    <xf numFmtId="0" fontId="38" fillId="0" borderId="39" xfId="0" applyFont="1" applyBorder="1" applyAlignment="1">
      <alignment horizontal="left" vertical="center"/>
    </xf>
    <xf numFmtId="0" fontId="17" fillId="0" borderId="39" xfId="0" applyFont="1" applyBorder="1" applyAlignment="1">
      <alignment horizontal="center"/>
    </xf>
    <xf numFmtId="0" fontId="38" fillId="0" borderId="41" xfId="0" applyFont="1" applyBorder="1" applyAlignment="1">
      <alignment vertical="center"/>
    </xf>
    <xf numFmtId="0" fontId="5" fillId="0" borderId="40" xfId="0" applyFont="1" applyBorder="1" applyAlignment="1">
      <alignment horizontal="center" vertical="center"/>
    </xf>
    <xf numFmtId="0" fontId="38" fillId="0" borderId="40" xfId="0" applyFont="1" applyBorder="1" applyAlignment="1">
      <alignment vertical="center"/>
    </xf>
    <xf numFmtId="0" fontId="89" fillId="0" borderId="40" xfId="0" applyFont="1" applyBorder="1" applyAlignment="1">
      <alignment horizontal="center"/>
    </xf>
    <xf numFmtId="0" fontId="5" fillId="0" borderId="40" xfId="0" applyFont="1" applyBorder="1"/>
    <xf numFmtId="0" fontId="5" fillId="0" borderId="40" xfId="0" applyFont="1" applyBorder="1" applyAlignment="1">
      <alignment horizontal="center"/>
    </xf>
    <xf numFmtId="0" fontId="89" fillId="0" borderId="41" xfId="0" applyFont="1" applyBorder="1" applyAlignment="1">
      <alignment horizontal="center"/>
    </xf>
    <xf numFmtId="165" fontId="19" fillId="0" borderId="3" xfId="1" applyNumberFormat="1" applyFont="1" applyBorder="1" applyAlignment="1">
      <alignment vertical="center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/>
    </xf>
    <xf numFmtId="4" fontId="5" fillId="3" borderId="3" xfId="0" applyNumberFormat="1" applyFont="1" applyFill="1" applyBorder="1" applyAlignment="1">
      <alignment horizontal="center"/>
    </xf>
    <xf numFmtId="0" fontId="33" fillId="3" borderId="3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vertical="center"/>
    </xf>
    <xf numFmtId="0" fontId="33" fillId="3" borderId="3" xfId="0" applyFont="1" applyFill="1" applyBorder="1" applyAlignment="1">
      <alignment horizontal="left" vertical="center" wrapText="1"/>
    </xf>
    <xf numFmtId="2" fontId="33" fillId="0" borderId="3" xfId="0" applyNumberFormat="1" applyFont="1" applyBorder="1" applyAlignment="1">
      <alignment horizontal="center"/>
    </xf>
    <xf numFmtId="0" fontId="33" fillId="3" borderId="3" xfId="0" applyFont="1" applyFill="1" applyBorder="1" applyAlignment="1">
      <alignment horizontal="center"/>
    </xf>
    <xf numFmtId="0" fontId="33" fillId="3" borderId="3" xfId="0" applyFont="1" applyFill="1" applyBorder="1"/>
    <xf numFmtId="3" fontId="33" fillId="3" borderId="3" xfId="0" applyNumberFormat="1" applyFont="1" applyFill="1" applyBorder="1"/>
    <xf numFmtId="165" fontId="90" fillId="0" borderId="3" xfId="1" applyNumberFormat="1" applyFont="1" applyBorder="1" applyAlignment="1">
      <alignment vertical="center"/>
    </xf>
    <xf numFmtId="2" fontId="5" fillId="3" borderId="3" xfId="0" applyNumberFormat="1" applyFont="1" applyFill="1" applyBorder="1" applyAlignment="1">
      <alignment horizontal="center"/>
    </xf>
    <xf numFmtId="0" fontId="88" fillId="0" borderId="3" xfId="0" applyFont="1" applyFill="1" applyBorder="1" applyAlignment="1">
      <alignment vertical="center"/>
    </xf>
    <xf numFmtId="0" fontId="88" fillId="0" borderId="3" xfId="0" applyFont="1" applyFill="1" applyBorder="1" applyAlignment="1">
      <alignment horizontal="center" vertical="center"/>
    </xf>
    <xf numFmtId="0" fontId="91" fillId="0" borderId="3" xfId="0" applyFont="1" applyFill="1" applyBorder="1" applyAlignment="1">
      <alignment horizontal="center"/>
    </xf>
    <xf numFmtId="0" fontId="91" fillId="0" borderId="3" xfId="0" applyFont="1" applyFill="1" applyBorder="1" applyAlignment="1">
      <alignment horizontal="left"/>
    </xf>
    <xf numFmtId="0" fontId="91" fillId="0" borderId="3" xfId="0" applyFont="1" applyFill="1" applyBorder="1" applyAlignment="1"/>
    <xf numFmtId="0" fontId="22" fillId="0" borderId="3" xfId="0" applyFont="1" applyFill="1" applyBorder="1" applyAlignment="1">
      <alignment horizontal="center" vertical="center"/>
    </xf>
    <xf numFmtId="0" fontId="79" fillId="0" borderId="3" xfId="0" applyFont="1" applyFill="1" applyBorder="1" applyAlignment="1">
      <alignment horizontal="left" vertical="center"/>
    </xf>
    <xf numFmtId="0" fontId="79" fillId="0" borderId="3" xfId="0" applyFont="1" applyFill="1" applyBorder="1" applyAlignment="1"/>
    <xf numFmtId="2" fontId="79" fillId="0" borderId="3" xfId="0" applyNumberFormat="1" applyFont="1" applyFill="1" applyBorder="1" applyAlignment="1"/>
    <xf numFmtId="2" fontId="79" fillId="0" borderId="3" xfId="0" applyNumberFormat="1" applyFont="1" applyFill="1" applyBorder="1" applyAlignment="1">
      <alignment horizontal="right" wrapText="1"/>
    </xf>
    <xf numFmtId="0" fontId="79" fillId="0" borderId="3" xfId="0" applyFont="1" applyFill="1" applyBorder="1" applyAlignment="1">
      <alignment horizontal="right"/>
    </xf>
    <xf numFmtId="0" fontId="22" fillId="0" borderId="3" xfId="0" applyFont="1" applyFill="1" applyBorder="1"/>
    <xf numFmtId="3" fontId="22" fillId="0" borderId="3" xfId="0" applyNumberFormat="1" applyFont="1" applyFill="1" applyBorder="1"/>
    <xf numFmtId="0" fontId="22" fillId="0" borderId="3" xfId="0" applyFont="1" applyFill="1" applyBorder="1" applyAlignment="1">
      <alignment vertical="center"/>
    </xf>
    <xf numFmtId="0" fontId="79" fillId="0" borderId="3" xfId="0" applyFont="1" applyFill="1" applyBorder="1" applyAlignment="1">
      <alignment horizontal="left"/>
    </xf>
    <xf numFmtId="0" fontId="0" fillId="0" borderId="3" xfId="0" applyFill="1" applyBorder="1"/>
    <xf numFmtId="0" fontId="79" fillId="0" borderId="3" xfId="0" applyFont="1" applyFill="1" applyBorder="1" applyAlignment="1">
      <alignment horizontal="right" wrapText="1"/>
    </xf>
    <xf numFmtId="2" fontId="22" fillId="0" borderId="3" xfId="0" applyNumberFormat="1" applyFont="1" applyFill="1" applyBorder="1" applyAlignment="1">
      <alignment horizontal="right"/>
    </xf>
    <xf numFmtId="0" fontId="79" fillId="3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>
      <alignment horizontal="center" vertical="center"/>
    </xf>
    <xf numFmtId="0" fontId="79" fillId="3" borderId="3" xfId="0" applyFont="1" applyFill="1" applyBorder="1" applyAlignment="1"/>
    <xf numFmtId="2" fontId="79" fillId="3" borderId="3" xfId="0" applyNumberFormat="1" applyFont="1" applyFill="1" applyBorder="1" applyAlignment="1"/>
    <xf numFmtId="0" fontId="79" fillId="3" borderId="3" xfId="0" applyFont="1" applyFill="1" applyBorder="1" applyAlignment="1">
      <alignment horizontal="right" wrapText="1"/>
    </xf>
    <xf numFmtId="0" fontId="79" fillId="3" borderId="3" xfId="0" applyFont="1" applyFill="1" applyBorder="1" applyAlignment="1">
      <alignment horizontal="right"/>
    </xf>
    <xf numFmtId="0" fontId="22" fillId="3" borderId="3" xfId="0" applyFont="1" applyFill="1" applyBorder="1" applyAlignment="1">
      <alignment vertical="center"/>
    </xf>
    <xf numFmtId="0" fontId="0" fillId="3" borderId="3" xfId="0" applyFill="1" applyBorder="1"/>
    <xf numFmtId="0" fontId="22" fillId="3" borderId="3" xfId="0" applyFont="1" applyFill="1" applyBorder="1" applyAlignment="1">
      <alignment horizontal="left" vertical="center"/>
    </xf>
    <xf numFmtId="0" fontId="22" fillId="3" borderId="3" xfId="0" applyFont="1" applyFill="1" applyBorder="1" applyAlignment="1"/>
    <xf numFmtId="2" fontId="22" fillId="3" borderId="3" xfId="0" applyNumberFormat="1" applyFont="1" applyFill="1" applyBorder="1" applyAlignment="1"/>
    <xf numFmtId="0" fontId="22" fillId="3" borderId="3" xfId="0" applyFont="1" applyFill="1" applyBorder="1" applyAlignment="1">
      <alignment horizontal="center"/>
    </xf>
    <xf numFmtId="0" fontId="79" fillId="3" borderId="3" xfId="0" applyFont="1" applyFill="1" applyBorder="1" applyAlignment="1">
      <alignment horizontal="center" vertical="center"/>
    </xf>
    <xf numFmtId="0" fontId="79" fillId="0" borderId="3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2" fontId="79" fillId="3" borderId="3" xfId="0" applyNumberFormat="1" applyFont="1" applyFill="1" applyBorder="1" applyAlignment="1">
      <alignment horizontal="right" wrapText="1"/>
    </xf>
    <xf numFmtId="0" fontId="79" fillId="3" borderId="3" xfId="0" applyFont="1" applyFill="1" applyBorder="1" applyAlignment="1">
      <alignment horizontal="left"/>
    </xf>
    <xf numFmtId="0" fontId="79" fillId="3" borderId="3" xfId="0" applyFont="1" applyFill="1" applyBorder="1" applyAlignment="1">
      <alignment wrapText="1"/>
    </xf>
    <xf numFmtId="0" fontId="79" fillId="0" borderId="3" xfId="0" applyFont="1" applyFill="1" applyBorder="1" applyAlignment="1">
      <alignment wrapText="1"/>
    </xf>
    <xf numFmtId="0" fontId="88" fillId="0" borderId="3" xfId="0" applyFont="1" applyFill="1" applyBorder="1" applyAlignment="1">
      <alignment horizontal="center" vertical="center" wrapText="1"/>
    </xf>
    <xf numFmtId="0" fontId="88" fillId="0" borderId="7" xfId="0" applyFont="1" applyFill="1" applyBorder="1" applyAlignment="1">
      <alignment horizontal="center" vertical="center" wrapText="1"/>
    </xf>
    <xf numFmtId="0" fontId="88" fillId="0" borderId="7" xfId="0" applyFont="1" applyFill="1" applyBorder="1" applyAlignment="1">
      <alignment horizontal="left" vertical="center" wrapText="1"/>
    </xf>
    <xf numFmtId="166" fontId="88" fillId="0" borderId="3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vertical="center"/>
    </xf>
    <xf numFmtId="0" fontId="92" fillId="0" borderId="3" xfId="0" applyFont="1" applyBorder="1" applyAlignment="1">
      <alignment horizontal="center"/>
    </xf>
    <xf numFmtId="0" fontId="92" fillId="0" borderId="3" xfId="0" applyFont="1" applyBorder="1" applyAlignment="1"/>
    <xf numFmtId="3" fontId="61" fillId="0" borderId="3" xfId="1" applyNumberFormat="1" applyFont="1" applyBorder="1" applyAlignment="1">
      <alignment horizontal="right"/>
    </xf>
    <xf numFmtId="165" fontId="27" fillId="0" borderId="3" xfId="1" applyNumberFormat="1" applyFont="1" applyBorder="1" applyAlignment="1">
      <alignment vertical="center"/>
    </xf>
    <xf numFmtId="0" fontId="17" fillId="0" borderId="3" xfId="0" applyFont="1" applyBorder="1" applyAlignment="1">
      <alignment horizontal="center" vertical="center" wrapText="1"/>
    </xf>
    <xf numFmtId="169" fontId="17" fillId="0" borderId="3" xfId="0" applyNumberFormat="1" applyFont="1" applyBorder="1" applyAlignment="1"/>
    <xf numFmtId="0" fontId="17" fillId="0" borderId="3" xfId="0" applyFont="1" applyBorder="1" applyAlignment="1"/>
    <xf numFmtId="3" fontId="17" fillId="0" borderId="3" xfId="0" applyNumberFormat="1" applyFont="1" applyBorder="1"/>
    <xf numFmtId="165" fontId="17" fillId="0" borderId="3" xfId="1" applyNumberFormat="1" applyFont="1" applyBorder="1" applyAlignment="1">
      <alignment horizontal="center" vertical="center"/>
    </xf>
    <xf numFmtId="166" fontId="34" fillId="0" borderId="3" xfId="0" applyNumberFormat="1" applyFont="1" applyBorder="1" applyAlignment="1"/>
    <xf numFmtId="0" fontId="5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9" fillId="3" borderId="3" xfId="0" applyFont="1" applyFill="1" applyBorder="1"/>
    <xf numFmtId="0" fontId="8" fillId="3" borderId="3" xfId="0" applyFont="1" applyFill="1" applyBorder="1"/>
    <xf numFmtId="0" fontId="80" fillId="3" borderId="3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43" fontId="0" fillId="3" borderId="3" xfId="1" applyFont="1" applyFill="1" applyBorder="1"/>
    <xf numFmtId="0" fontId="29" fillId="3" borderId="3" xfId="0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vertical="center"/>
    </xf>
    <xf numFmtId="0" fontId="83" fillId="3" borderId="3" xfId="0" applyFont="1" applyFill="1" applyBorder="1" applyAlignment="1">
      <alignment vertical="center" wrapText="1"/>
    </xf>
    <xf numFmtId="2" fontId="33" fillId="3" borderId="3" xfId="0" applyNumberFormat="1" applyFont="1" applyFill="1" applyBorder="1" applyAlignment="1">
      <alignment horizontal="right"/>
    </xf>
    <xf numFmtId="2" fontId="28" fillId="3" borderId="3" xfId="0" applyNumberFormat="1" applyFont="1" applyFill="1" applyBorder="1"/>
    <xf numFmtId="165" fontId="93" fillId="3" borderId="3" xfId="1" applyNumberFormat="1" applyFont="1" applyFill="1" applyBorder="1" applyAlignment="1">
      <alignment horizontal="right" vertical="center"/>
    </xf>
    <xf numFmtId="0" fontId="28" fillId="3" borderId="3" xfId="0" applyFont="1" applyFill="1" applyBorder="1"/>
    <xf numFmtId="0" fontId="86" fillId="3" borderId="3" xfId="0" applyFont="1" applyFill="1" applyBorder="1" applyAlignment="1">
      <alignment horizontal="center" vertical="center"/>
    </xf>
    <xf numFmtId="0" fontId="94" fillId="3" borderId="3" xfId="0" applyFont="1" applyFill="1" applyBorder="1" applyAlignment="1">
      <alignment vertical="center"/>
    </xf>
    <xf numFmtId="0" fontId="95" fillId="3" borderId="3" xfId="0" applyFont="1" applyFill="1" applyBorder="1" applyAlignment="1">
      <alignment vertical="center" wrapText="1"/>
    </xf>
    <xf numFmtId="0" fontId="94" fillId="3" borderId="3" xfId="0" applyFont="1" applyFill="1" applyBorder="1"/>
    <xf numFmtId="165" fontId="50" fillId="3" borderId="3" xfId="1" applyNumberFormat="1" applyFont="1" applyFill="1" applyBorder="1" applyAlignment="1">
      <alignment horizontal="right" vertical="center"/>
    </xf>
    <xf numFmtId="0" fontId="29" fillId="3" borderId="3" xfId="0" applyFont="1" applyFill="1" applyBorder="1" applyAlignment="1">
      <alignment vertical="center"/>
    </xf>
    <xf numFmtId="0" fontId="29" fillId="3" borderId="3" xfId="0" applyFont="1" applyFill="1" applyBorder="1"/>
    <xf numFmtId="2" fontId="29" fillId="3" borderId="3" xfId="0" applyNumberFormat="1" applyFont="1" applyFill="1" applyBorder="1"/>
    <xf numFmtId="0" fontId="86" fillId="3" borderId="3" xfId="0" applyFont="1" applyFill="1" applyBorder="1"/>
    <xf numFmtId="2" fontId="94" fillId="3" borderId="3" xfId="0" applyNumberFormat="1" applyFont="1" applyFill="1" applyBorder="1"/>
    <xf numFmtId="0" fontId="86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/>
    <xf numFmtId="0" fontId="96" fillId="3" borderId="3" xfId="0" applyFont="1" applyFill="1" applyBorder="1"/>
    <xf numFmtId="0" fontId="35" fillId="3" borderId="3" xfId="0" applyFont="1" applyFill="1" applyBorder="1" applyAlignment="1">
      <alignment horizontal="right"/>
    </xf>
    <xf numFmtId="3" fontId="3" fillId="3" borderId="3" xfId="0" applyNumberFormat="1" applyFont="1" applyFill="1" applyBorder="1"/>
    <xf numFmtId="166" fontId="3" fillId="3" borderId="3" xfId="0" applyNumberFormat="1" applyFont="1" applyFill="1" applyBorder="1" applyAlignment="1">
      <alignment horizontal="center"/>
    </xf>
    <xf numFmtId="0" fontId="27" fillId="0" borderId="3" xfId="0" applyFont="1" applyBorder="1"/>
    <xf numFmtId="0" fontId="27" fillId="0" borderId="3" xfId="0" applyFont="1" applyBorder="1" applyAlignment="1">
      <alignment horizontal="left"/>
    </xf>
    <xf numFmtId="165" fontId="97" fillId="3" borderId="3" xfId="1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20" fillId="3" borderId="3" xfId="0" applyFont="1" applyFill="1" applyBorder="1" applyAlignment="1">
      <alignment vertical="center"/>
    </xf>
    <xf numFmtId="0" fontId="20" fillId="3" borderId="3" xfId="0" applyFont="1" applyFill="1" applyBorder="1" applyAlignment="1">
      <alignment horizontal="center"/>
    </xf>
    <xf numFmtId="0" fontId="30" fillId="3" borderId="3" xfId="0" applyFont="1" applyFill="1" applyBorder="1" applyAlignment="1">
      <alignment vertical="center" wrapText="1"/>
    </xf>
    <xf numFmtId="0" fontId="98" fillId="0" borderId="3" xfId="0" applyFont="1" applyBorder="1" applyAlignment="1">
      <alignment vertical="center" wrapText="1"/>
    </xf>
    <xf numFmtId="0" fontId="20" fillId="3" borderId="3" xfId="0" applyFont="1" applyFill="1" applyBorder="1" applyAlignment="1">
      <alignment horizontal="right"/>
    </xf>
    <xf numFmtId="0" fontId="20" fillId="3" borderId="3" xfId="0" applyFont="1" applyFill="1" applyBorder="1" applyAlignment="1">
      <alignment horizontal="center" vertical="center"/>
    </xf>
    <xf numFmtId="3" fontId="20" fillId="3" borderId="3" xfId="0" applyNumberFormat="1" applyFont="1" applyFill="1" applyBorder="1" applyAlignment="1">
      <alignment horizontal="center"/>
    </xf>
    <xf numFmtId="165" fontId="20" fillId="3" borderId="3" xfId="1" applyNumberFormat="1" applyFont="1" applyFill="1" applyBorder="1" applyAlignment="1">
      <alignment horizontal="center" vertical="center"/>
    </xf>
    <xf numFmtId="0" fontId="98" fillId="0" borderId="3" xfId="0" applyFont="1" applyFill="1" applyBorder="1" applyAlignment="1">
      <alignment vertical="center" wrapText="1"/>
    </xf>
    <xf numFmtId="0" fontId="20" fillId="0" borderId="3" xfId="0" applyFont="1" applyBorder="1"/>
    <xf numFmtId="3" fontId="20" fillId="0" borderId="3" xfId="0" applyNumberFormat="1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2" fontId="20" fillId="3" borderId="3" xfId="0" applyNumberFormat="1" applyFont="1" applyFill="1" applyBorder="1" applyAlignment="1">
      <alignment horizontal="center" vertical="center"/>
    </xf>
    <xf numFmtId="0" fontId="98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wrapText="1"/>
    </xf>
    <xf numFmtId="165" fontId="15" fillId="3" borderId="3" xfId="0" applyNumberFormat="1" applyFont="1" applyFill="1" applyBorder="1" applyAlignment="1">
      <alignment horizontal="center" vertical="center" wrapText="1"/>
    </xf>
    <xf numFmtId="0" fontId="51" fillId="0" borderId="4" xfId="0" applyFont="1" applyBorder="1" applyAlignment="1">
      <alignment vertical="center"/>
    </xf>
    <xf numFmtId="0" fontId="99" fillId="0" borderId="3" xfId="0" applyFont="1" applyBorder="1" applyAlignment="1">
      <alignment horizontal="center"/>
    </xf>
    <xf numFmtId="0" fontId="99" fillId="0" borderId="3" xfId="0" applyFont="1" applyBorder="1" applyAlignment="1"/>
    <xf numFmtId="0" fontId="17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vertical="center"/>
    </xf>
    <xf numFmtId="0" fontId="75" fillId="0" borderId="1" xfId="0" applyFont="1" applyBorder="1" applyAlignment="1">
      <alignment horizontal="center" vertical="center" wrapText="1"/>
    </xf>
    <xf numFmtId="169" fontId="75" fillId="0" borderId="1" xfId="0" applyNumberFormat="1" applyFont="1" applyBorder="1" applyAlignment="1"/>
    <xf numFmtId="169" fontId="39" fillId="0" borderId="1" xfId="0" applyNumberFormat="1" applyFont="1" applyBorder="1" applyAlignment="1"/>
    <xf numFmtId="3" fontId="75" fillId="0" borderId="1" xfId="0" applyNumberFormat="1" applyFont="1" applyBorder="1"/>
    <xf numFmtId="0" fontId="17" fillId="0" borderId="11" xfId="0" applyFont="1" applyBorder="1" applyAlignment="1">
      <alignment vertical="center"/>
    </xf>
    <xf numFmtId="0" fontId="42" fillId="0" borderId="11" xfId="0" applyFont="1" applyBorder="1" applyAlignment="1">
      <alignment vertical="center"/>
    </xf>
    <xf numFmtId="0" fontId="75" fillId="0" borderId="11" xfId="0" applyFont="1" applyBorder="1" applyAlignment="1">
      <alignment horizontal="center" vertical="center" wrapText="1"/>
    </xf>
    <xf numFmtId="169" fontId="75" fillId="0" borderId="11" xfId="0" applyNumberFormat="1" applyFont="1" applyBorder="1" applyAlignment="1"/>
    <xf numFmtId="169" fontId="39" fillId="0" borderId="11" xfId="0" applyNumberFormat="1" applyFont="1" applyBorder="1" applyAlignment="1"/>
    <xf numFmtId="0" fontId="17" fillId="0" borderId="11" xfId="0" applyFont="1" applyBorder="1" applyAlignment="1"/>
    <xf numFmtId="3" fontId="75" fillId="0" borderId="11" xfId="0" applyNumberFormat="1" applyFont="1" applyBorder="1"/>
    <xf numFmtId="0" fontId="17" fillId="0" borderId="11" xfId="0" applyFont="1" applyBorder="1" applyAlignment="1">
      <alignment horizontal="center"/>
    </xf>
    <xf numFmtId="165" fontId="0" fillId="0" borderId="11" xfId="1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7" fillId="0" borderId="13" xfId="0" applyFont="1" applyBorder="1" applyAlignment="1">
      <alignment horizontal="center" vertical="center"/>
    </xf>
    <xf numFmtId="0" fontId="42" fillId="0" borderId="12" xfId="0" applyFont="1" applyBorder="1" applyAlignment="1">
      <alignment vertical="center"/>
    </xf>
    <xf numFmtId="0" fontId="75" fillId="0" borderId="12" xfId="0" applyFont="1" applyBorder="1" applyAlignment="1">
      <alignment vertical="center" wrapText="1"/>
    </xf>
    <xf numFmtId="169" fontId="75" fillId="0" borderId="13" xfId="0" applyNumberFormat="1" applyFont="1" applyBorder="1" applyAlignment="1"/>
    <xf numFmtId="169" fontId="39" fillId="0" borderId="13" xfId="0" applyNumberFormat="1" applyFont="1" applyBorder="1" applyAlignment="1"/>
    <xf numFmtId="0" fontId="17" fillId="0" borderId="13" xfId="0" applyFont="1" applyBorder="1" applyAlignment="1"/>
    <xf numFmtId="3" fontId="75" fillId="0" borderId="13" xfId="0" applyNumberFormat="1" applyFont="1" applyBorder="1"/>
    <xf numFmtId="0" fontId="17" fillId="0" borderId="13" xfId="0" applyFont="1" applyBorder="1" applyAlignment="1">
      <alignment horizontal="center"/>
    </xf>
    <xf numFmtId="165" fontId="0" fillId="0" borderId="13" xfId="1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vertical="center"/>
    </xf>
    <xf numFmtId="0" fontId="75" fillId="0" borderId="13" xfId="0" applyFont="1" applyBorder="1" applyAlignment="1">
      <alignment horizontal="center" vertical="center" wrapText="1"/>
    </xf>
    <xf numFmtId="3" fontId="75" fillId="0" borderId="14" xfId="0" applyNumberFormat="1" applyFont="1" applyBorder="1"/>
    <xf numFmtId="0" fontId="17" fillId="0" borderId="9" xfId="0" applyFont="1" applyBorder="1" applyAlignment="1">
      <alignment horizontal="center"/>
    </xf>
    <xf numFmtId="0" fontId="31" fillId="0" borderId="1" xfId="0" applyFont="1" applyBorder="1" applyAlignment="1">
      <alignment vertical="center"/>
    </xf>
    <xf numFmtId="0" fontId="17" fillId="0" borderId="42" xfId="0" applyFont="1" applyBorder="1" applyAlignment="1">
      <alignment horizontal="center"/>
    </xf>
    <xf numFmtId="0" fontId="31" fillId="0" borderId="11" xfId="0" applyFont="1" applyBorder="1" applyAlignment="1">
      <alignment vertical="center"/>
    </xf>
    <xf numFmtId="0" fontId="75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169" fontId="75" fillId="0" borderId="14" xfId="0" applyNumberFormat="1" applyFont="1" applyBorder="1" applyAlignment="1"/>
    <xf numFmtId="169" fontId="39" fillId="0" borderId="14" xfId="0" applyNumberFormat="1" applyFont="1" applyBorder="1" applyAlignment="1"/>
    <xf numFmtId="0" fontId="17" fillId="0" borderId="14" xfId="0" applyFont="1" applyBorder="1" applyAlignment="1"/>
    <xf numFmtId="165" fontId="0" fillId="0" borderId="14" xfId="1" applyNumberFormat="1" applyFont="1" applyBorder="1" applyAlignment="1">
      <alignment horizontal="center" vertical="center"/>
    </xf>
    <xf numFmtId="0" fontId="34" fillId="0" borderId="4" xfId="0" applyFont="1" applyBorder="1" applyAlignment="1"/>
    <xf numFmtId="0" fontId="34" fillId="0" borderId="6" xfId="0" applyFont="1" applyBorder="1" applyAlignment="1"/>
    <xf numFmtId="0" fontId="34" fillId="0" borderId="7" xfId="0" applyFont="1" applyBorder="1" applyAlignment="1"/>
    <xf numFmtId="0" fontId="5" fillId="0" borderId="3" xfId="9" applyFont="1" applyBorder="1" applyAlignment="1">
      <alignment vertical="center"/>
    </xf>
    <xf numFmtId="0" fontId="1" fillId="0" borderId="3" xfId="9" applyFont="1" applyBorder="1" applyAlignment="1">
      <alignment vertical="center"/>
    </xf>
    <xf numFmtId="0" fontId="9" fillId="0" borderId="3" xfId="9" applyFont="1" applyBorder="1" applyAlignment="1">
      <alignment horizontal="center"/>
    </xf>
    <xf numFmtId="0" fontId="9" fillId="0" borderId="3" xfId="9" applyFont="1" applyBorder="1" applyAlignment="1">
      <alignment horizontal="left"/>
    </xf>
    <xf numFmtId="0" fontId="9" fillId="0" borderId="3" xfId="9" applyFont="1" applyBorder="1" applyAlignment="1"/>
    <xf numFmtId="0" fontId="5" fillId="0" borderId="3" xfId="9" applyFont="1" applyBorder="1" applyAlignment="1">
      <alignment horizontal="center" vertical="center"/>
    </xf>
    <xf numFmtId="0" fontId="5" fillId="0" borderId="3" xfId="9" applyFont="1" applyBorder="1" applyAlignment="1">
      <alignment horizontal="left" vertical="center" wrapText="1"/>
    </xf>
    <xf numFmtId="0" fontId="5" fillId="0" borderId="3" xfId="9" applyFont="1" applyBorder="1" applyAlignment="1">
      <alignment horizontal="center" vertical="center" wrapText="1"/>
    </xf>
    <xf numFmtId="2" fontId="5" fillId="0" borderId="3" xfId="9" applyNumberFormat="1" applyFont="1" applyBorder="1" applyAlignment="1">
      <alignment horizontal="right"/>
    </xf>
    <xf numFmtId="0" fontId="11" fillId="0" borderId="3" xfId="9" applyFont="1" applyBorder="1"/>
    <xf numFmtId="0" fontId="5" fillId="0" borderId="3" xfId="9" applyFont="1" applyBorder="1"/>
    <xf numFmtId="3" fontId="5" fillId="0" borderId="3" xfId="9" applyNumberFormat="1" applyFont="1" applyBorder="1"/>
    <xf numFmtId="0" fontId="2" fillId="0" borderId="3" xfId="9" applyFont="1" applyBorder="1"/>
    <xf numFmtId="0" fontId="20" fillId="0" borderId="3" xfId="9" applyFont="1" applyBorder="1" applyAlignment="1">
      <alignment horizontal="left" vertical="center" wrapText="1"/>
    </xf>
    <xf numFmtId="2" fontId="11" fillId="0" borderId="3" xfId="9" applyNumberFormat="1" applyFont="1" applyBorder="1"/>
    <xf numFmtId="0" fontId="5" fillId="0" borderId="3" xfId="9" applyFont="1" applyBorder="1" applyAlignment="1">
      <alignment horizontal="right"/>
    </xf>
    <xf numFmtId="2" fontId="5" fillId="0" borderId="3" xfId="9" applyNumberFormat="1" applyFont="1" applyBorder="1"/>
    <xf numFmtId="0" fontId="20" fillId="0" borderId="3" xfId="9" applyFont="1" applyBorder="1" applyAlignment="1">
      <alignment horizontal="center" vertical="center" wrapText="1"/>
    </xf>
    <xf numFmtId="0" fontId="100" fillId="0" borderId="3" xfId="9" applyFont="1" applyBorder="1" applyAlignment="1">
      <alignment horizontal="left" vertical="center" wrapText="1"/>
    </xf>
    <xf numFmtId="0" fontId="100" fillId="0" borderId="3" xfId="9" applyFont="1" applyBorder="1" applyAlignment="1">
      <alignment horizontal="center" vertical="center" wrapText="1"/>
    </xf>
    <xf numFmtId="0" fontId="17" fillId="0" borderId="3" xfId="9" applyFont="1" applyBorder="1"/>
    <xf numFmtId="0" fontId="100" fillId="7" borderId="3" xfId="9" applyFont="1" applyFill="1" applyBorder="1" applyAlignment="1">
      <alignment horizontal="left" wrapText="1"/>
    </xf>
    <xf numFmtId="2" fontId="17" fillId="0" borderId="3" xfId="9" applyNumberFormat="1" applyFont="1" applyBorder="1"/>
    <xf numFmtId="0" fontId="30" fillId="0" borderId="3" xfId="9" applyFont="1" applyBorder="1" applyAlignment="1">
      <alignment horizontal="center" vertical="center"/>
    </xf>
    <xf numFmtId="0" fontId="30" fillId="0" borderId="3" xfId="9" applyFont="1" applyBorder="1" applyAlignment="1">
      <alignment horizontal="left" vertical="center" wrapText="1"/>
    </xf>
    <xf numFmtId="0" fontId="30" fillId="0" borderId="3" xfId="9" applyFont="1" applyBorder="1" applyAlignment="1">
      <alignment horizontal="center" vertical="center" wrapText="1"/>
    </xf>
    <xf numFmtId="2" fontId="30" fillId="0" borderId="3" xfId="9" applyNumberFormat="1" applyFont="1" applyBorder="1" applyAlignment="1">
      <alignment horizontal="right"/>
    </xf>
    <xf numFmtId="2" fontId="30" fillId="0" borderId="3" xfId="9" applyNumberFormat="1" applyFont="1" applyBorder="1"/>
    <xf numFmtId="0" fontId="30" fillId="0" borderId="3" xfId="9" applyFont="1" applyBorder="1"/>
    <xf numFmtId="3" fontId="30" fillId="0" borderId="3" xfId="9" applyNumberFormat="1" applyFont="1" applyBorder="1"/>
    <xf numFmtId="0" fontId="30" fillId="0" borderId="3" xfId="9" applyFont="1" applyBorder="1" applyAlignment="1">
      <alignment vertical="center"/>
    </xf>
    <xf numFmtId="0" fontId="48" fillId="0" borderId="3" xfId="9" applyFont="1" applyBorder="1" applyAlignment="1">
      <alignment horizontal="left" vertical="center" wrapText="1"/>
    </xf>
    <xf numFmtId="0" fontId="48" fillId="0" borderId="3" xfId="9" applyFont="1" applyBorder="1" applyAlignment="1">
      <alignment horizontal="center" vertical="center" wrapText="1"/>
    </xf>
    <xf numFmtId="0" fontId="101" fillId="0" borderId="3" xfId="9" applyFont="1" applyBorder="1" applyAlignment="1">
      <alignment horizontal="left" vertical="center" wrapText="1"/>
    </xf>
    <xf numFmtId="0" fontId="15" fillId="0" borderId="3" xfId="9" applyFont="1" applyBorder="1"/>
    <xf numFmtId="0" fontId="15" fillId="0" borderId="3" xfId="9" applyFont="1" applyBorder="1" applyAlignment="1">
      <alignment horizontal="left"/>
    </xf>
    <xf numFmtId="0" fontId="15" fillId="0" borderId="3" xfId="9" applyFont="1" applyBorder="1" applyAlignment="1">
      <alignment horizontal="right"/>
    </xf>
    <xf numFmtId="3" fontId="15" fillId="0" borderId="3" xfId="9" applyNumberFormat="1" applyFont="1" applyBorder="1"/>
    <xf numFmtId="0" fontId="51" fillId="0" borderId="3" xfId="0" applyFont="1" applyFill="1" applyBorder="1" applyAlignment="1">
      <alignment horizontal="center" vertical="center"/>
    </xf>
    <xf numFmtId="0" fontId="51" fillId="0" borderId="3" xfId="0" applyFont="1" applyFill="1" applyBorder="1" applyAlignment="1">
      <alignment vertical="center"/>
    </xf>
    <xf numFmtId="2" fontId="51" fillId="0" borderId="3" xfId="0" applyNumberFormat="1" applyFont="1" applyFill="1" applyBorder="1" applyAlignment="1">
      <alignment vertical="center"/>
    </xf>
    <xf numFmtId="3" fontId="51" fillId="0" borderId="3" xfId="0" applyNumberFormat="1" applyFont="1" applyFill="1" applyBorder="1" applyAlignment="1">
      <alignment vertical="center"/>
    </xf>
    <xf numFmtId="0" fontId="1" fillId="0" borderId="3" xfId="0" applyFont="1" applyBorder="1" applyAlignment="1">
      <alignment horizontal="center"/>
    </xf>
    <xf numFmtId="2" fontId="17" fillId="0" borderId="3" xfId="0" applyNumberFormat="1" applyFont="1" applyFill="1" applyBorder="1" applyAlignment="1">
      <alignment vertical="center"/>
    </xf>
    <xf numFmtId="3" fontId="17" fillId="0" borderId="3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/>
    </xf>
    <xf numFmtId="0" fontId="11" fillId="0" borderId="3" xfId="0" applyFont="1" applyFill="1" applyBorder="1" applyAlignment="1">
      <alignment horizontal="center" vertical="center"/>
    </xf>
    <xf numFmtId="0" fontId="102" fillId="0" borderId="3" xfId="0" applyFont="1" applyFill="1" applyBorder="1" applyAlignment="1">
      <alignment horizontal="center" vertical="center"/>
    </xf>
    <xf numFmtId="2" fontId="17" fillId="0" borderId="3" xfId="0" applyNumberFormat="1" applyFont="1" applyFill="1" applyBorder="1" applyAlignment="1">
      <alignment horizontal="center" vertical="center"/>
    </xf>
    <xf numFmtId="0" fontId="103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vertical="center"/>
    </xf>
    <xf numFmtId="0" fontId="39" fillId="0" borderId="3" xfId="3" applyFont="1" applyBorder="1" applyAlignment="1">
      <alignment horizontal="left" vertical="center" wrapText="1"/>
    </xf>
    <xf numFmtId="3" fontId="104" fillId="0" borderId="3" xfId="0" applyNumberFormat="1" applyFont="1" applyFill="1" applyBorder="1" applyAlignment="1">
      <alignment horizontal="center" vertical="center"/>
    </xf>
    <xf numFmtId="3" fontId="51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6" fillId="3" borderId="4" xfId="0" applyFont="1" applyFill="1" applyBorder="1" applyAlignment="1">
      <alignment horizontal="center"/>
    </xf>
    <xf numFmtId="0" fontId="36" fillId="3" borderId="6" xfId="0" applyFont="1" applyFill="1" applyBorder="1" applyAlignment="1">
      <alignment horizontal="center"/>
    </xf>
    <xf numFmtId="0" fontId="36" fillId="3" borderId="7" xfId="0" applyFont="1" applyFill="1" applyBorder="1" applyAlignment="1">
      <alignment horizontal="center"/>
    </xf>
    <xf numFmtId="0" fontId="45" fillId="3" borderId="4" xfId="0" applyFont="1" applyFill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/>
    </xf>
    <xf numFmtId="0" fontId="45" fillId="3" borderId="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6" fillId="3" borderId="6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6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164" fontId="6" fillId="0" borderId="5" xfId="1" applyNumberFormat="1" applyFont="1" applyBorder="1" applyAlignment="1">
      <alignment horizontal="left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64" fontId="3" fillId="0" borderId="3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4" fillId="0" borderId="18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5" fillId="0" borderId="4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2" fillId="0" borderId="3" xfId="0" applyFont="1" applyBorder="1" applyAlignment="1">
      <alignment horizontal="left" vertical="center" wrapText="1"/>
    </xf>
    <xf numFmtId="0" fontId="81" fillId="3" borderId="4" xfId="0" applyFont="1" applyFill="1" applyBorder="1" applyAlignment="1">
      <alignment horizontal="center"/>
    </xf>
    <xf numFmtId="0" fontId="81" fillId="3" borderId="6" xfId="0" applyFont="1" applyFill="1" applyBorder="1" applyAlignment="1">
      <alignment horizontal="center"/>
    </xf>
    <xf numFmtId="0" fontId="81" fillId="3" borderId="7" xfId="0" applyFont="1" applyFill="1" applyBorder="1" applyAlignment="1">
      <alignment horizontal="center"/>
    </xf>
    <xf numFmtId="0" fontId="98" fillId="0" borderId="1" xfId="0" applyFont="1" applyBorder="1" applyAlignment="1">
      <alignment horizontal="left" vertical="center" wrapText="1"/>
    </xf>
    <xf numFmtId="0" fontId="98" fillId="0" borderId="2" xfId="0" applyFont="1" applyBorder="1" applyAlignment="1">
      <alignment horizontal="left" vertical="center" wrapText="1"/>
    </xf>
    <xf numFmtId="0" fontId="98" fillId="0" borderId="1" xfId="0" applyFont="1" applyFill="1" applyBorder="1" applyAlignment="1">
      <alignment horizontal="left" vertical="center" wrapText="1"/>
    </xf>
    <xf numFmtId="0" fontId="98" fillId="0" borderId="2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88" fillId="0" borderId="4" xfId="0" applyFont="1" applyFill="1" applyBorder="1" applyAlignment="1">
      <alignment horizontal="center" vertical="center" wrapText="1"/>
    </xf>
    <xf numFmtId="0" fontId="88" fillId="0" borderId="6" xfId="0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horizontal="left" vertical="center"/>
    </xf>
    <xf numFmtId="0" fontId="42" fillId="0" borderId="13" xfId="0" applyFont="1" applyBorder="1" applyAlignment="1">
      <alignment horizontal="left" vertical="center"/>
    </xf>
    <xf numFmtId="0" fontId="75" fillId="0" borderId="12" xfId="0" applyFont="1" applyBorder="1" applyAlignment="1">
      <alignment horizontal="center" vertical="center" wrapText="1"/>
    </xf>
    <xf numFmtId="0" fontId="75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42" fillId="0" borderId="2" xfId="0" applyFont="1" applyBorder="1" applyAlignment="1">
      <alignment horizontal="left" vertical="center"/>
    </xf>
    <xf numFmtId="0" fontId="75" fillId="0" borderId="2" xfId="0" applyFont="1" applyBorder="1" applyAlignment="1">
      <alignment horizontal="center" vertical="center" wrapText="1"/>
    </xf>
    <xf numFmtId="0" fontId="15" fillId="0" borderId="3" xfId="9" applyFont="1" applyBorder="1" applyAlignment="1">
      <alignment horizontal="center"/>
    </xf>
    <xf numFmtId="0" fontId="75" fillId="0" borderId="12" xfId="0" applyFont="1" applyBorder="1" applyAlignment="1">
      <alignment horizontal="left" vertical="center" wrapText="1"/>
    </xf>
    <xf numFmtId="0" fontId="75" fillId="0" borderId="13" xfId="0" applyFont="1" applyBorder="1" applyAlignment="1">
      <alignment horizontal="left" vertical="center" wrapText="1"/>
    </xf>
    <xf numFmtId="0" fontId="1" fillId="0" borderId="0" xfId="2" applyFont="1" applyBorder="1" applyAlignment="1">
      <alignment horizontal="center" wrapText="1"/>
    </xf>
    <xf numFmtId="0" fontId="1" fillId="0" borderId="5" xfId="2" applyFont="1" applyBorder="1" applyAlignment="1">
      <alignment horizontal="center" wrapText="1"/>
    </xf>
  </cellXfs>
  <cellStyles count="10">
    <cellStyle name="Comma" xfId="1" builtinId="3"/>
    <cellStyle name="Comma 2" xfId="7"/>
    <cellStyle name="Normal" xfId="0" builtinId="0"/>
    <cellStyle name="Normal 2" xfId="2"/>
    <cellStyle name="Normal 3" xfId="3"/>
    <cellStyle name="Normal 4" xfId="8"/>
    <cellStyle name="Normal 5" xfId="9"/>
    <cellStyle name="Normal_Luong" xfId="6"/>
    <cellStyle name="Normal_Sheet1" xfId="4"/>
    <cellStyle name="Normal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AECCAA0-6039-4BCE-B320-6DC424015E60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1600F5DB-9FAB-4321-9BEF-F10364103F13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2AC987-742B-411A-9CB6-153382B1AD4C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C2F1BDE-C0AB-4CA1-9FE5-7343DE4E881F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26D95C80-FEF0-4437-9D20-4D60379E42FE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D3A83FE1-E5BB-4047-BF61-9E653C76C716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E8344F9C-5F57-438B-9AB0-E2C5F30CEF5D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DA53AE0-301E-4593-9B33-4D2D53870279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6A359E-22CA-418B-99C5-E9E77C5D37F4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98D64C7-5D8A-4D36-9914-24302AF524DA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1E07133-2219-4E8F-9476-1AE3EACA605A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D9FBC9D-2563-4C17-A8B6-A8EBBE37221A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0276CF3E-2221-4B67-997F-8C251E42A359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E84FD94-EEEB-4D7B-A63A-0F6FF7436CF4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BFA5433-03EB-4D67-92B0-F1D654D64DAF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29F08CE-6904-47DD-AC38-E06ACD06D764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3F30353-B1AC-46CB-8EAB-F9D3647678C3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09CD9C-BBBA-450F-BB6E-D40DA698A7D3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E71D2DD-C0CA-40CE-A9BD-5F49D976A5FF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FDB512-BAA9-4638-B76E-5F3C3872BA74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22DF769-953B-4784-8E76-2D6B863F96AF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5AC8578-631C-4128-B594-F68ECF1028EF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9DEF06D1-1CBE-4B51-B276-C05ACA34EA36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821</xdr:row>
      <xdr:rowOff>85725</xdr:rowOff>
    </xdr:from>
    <xdr:ext cx="184731" cy="271884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xmlns="" id="{53DAF835-1DFC-4344-98D8-52B242B0C434}"/>
            </a:ext>
          </a:extLst>
        </xdr:cNvPr>
        <xdr:cNvSpPr txBox="1"/>
      </xdr:nvSpPr>
      <xdr:spPr>
        <a:xfrm>
          <a:off x="4457700" y="2733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CC3A3C0C-8926-4417-83B2-BD6206012B31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xmlns="" id="{9FC04567-5958-49EA-9B8F-C528012FA19C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58F66EF8-3FFD-426C-ADB2-9907B42FF3A5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C285697A-AF5B-4BBE-B654-98EF9220CC48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xmlns="" id="{EB8006D0-B543-4655-B565-9CAADC4C2604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D54F6F6A-3FB4-405C-B1F3-21D88E7B1818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8F6FEB3B-392C-49D4-8788-39BB7A9F40DE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5DCC834F-7D55-4425-8272-79E0003694FB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F51A0B6B-B4E2-40AC-8F62-536991419358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xmlns="" id="{60CE525B-BA98-43A8-AA0A-60F7063A3637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4578D8CB-8608-49FC-9A82-45C2D82BF5AE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460F96C6-BFE5-4762-B27E-C39731F31F0B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E05D1AA3-A7D9-4D27-9A75-E78126C5B612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4FEC7E4C-7703-4479-BB3A-7D15C3A52D64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xmlns="" id="{34741D22-4578-4E7E-BF86-207E934E451C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E42475A2-2C9D-4B8B-AE5E-2B57628C5C47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xmlns="" id="{591BC2EF-B8F2-4DE8-BC03-CE27AC21C0E9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xmlns="" id="{743300BE-76E4-4127-AE37-7156E8D82986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xmlns="" id="{FB7BD0D2-098C-44CF-AB22-CFF18BADB948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xmlns="" id="{9964F17D-9F14-4C5D-BB64-A6EA2640BD41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xmlns="" id="{ECF0E6FB-7B88-4332-B4C9-0650ED55A0E1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xmlns="" id="{C2A579B8-429D-4F99-88A1-5CB216C49524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xmlns="" id="{CE3E0E16-7ABC-44EB-BC12-9B5659221C7C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822</xdr:row>
      <xdr:rowOff>85725</xdr:rowOff>
    </xdr:from>
    <xdr:ext cx="184731" cy="271884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xmlns="" id="{0CEA9E3A-E9F5-46B1-B691-AEF9BDE788AD}"/>
            </a:ext>
          </a:extLst>
        </xdr:cNvPr>
        <xdr:cNvSpPr txBox="1"/>
      </xdr:nvSpPr>
      <xdr:spPr>
        <a:xfrm>
          <a:off x="4457700" y="29337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xmlns="" id="{CE415E74-4A48-4BC6-960C-7A583A00685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xmlns="" id="{5C290BAA-DC72-4949-8DD6-91093EECF0FB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xmlns="" id="{F4C7AC0A-87F4-4877-B0DF-22247D388FF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xmlns="" id="{2168F5CE-6D35-46FA-86C1-0AE7ACFD0EA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xmlns="" id="{DF1B001C-5F29-4238-9A4A-E9269D75560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xmlns="" id="{740B913A-2BBF-456C-8C5C-1C49CC102BB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xmlns="" id="{FF3520B3-6B19-4678-A0A3-4278BE11827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xmlns="" id="{86C42AD5-5697-4533-95C3-F2529150787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xmlns="" id="{AFF2D603-3D74-415C-82C8-DAF6F4D1E14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xmlns="" id="{01C027AC-6F77-433C-B4EF-EA627B300BB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xmlns="" id="{870DE99D-0028-45A5-A4EA-533A198802F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xmlns="" id="{0D8A8A0B-3F30-4ECE-88B4-275003CE0732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xmlns="" id="{7691710F-217C-492D-A52C-70BEA3FF685E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xmlns="" id="{76C7152C-3CA1-4F8D-9A7F-D8743A9A8A0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xmlns="" id="{8340CAC5-A1B4-4650-BE00-E9B09549003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xmlns="" id="{A36297A5-6C21-4740-ACBD-A4A5ED7DCA9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xmlns="" id="{2D53D307-0DB0-4146-886C-5FC74B5261A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xmlns="" id="{D3826860-F885-4E7E-BD0E-8996FF12083D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xmlns="" id="{D20B3CD1-3D45-4628-BDEF-136F8A338812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xmlns="" id="{D38591DC-66E3-46F6-840A-879EB341B99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xmlns="" id="{65828BA7-3EE3-478D-8603-5220E8515C2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xmlns="" id="{AB617F16-2EA1-4D75-AC71-E7C654E746C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xmlns="" id="{8A09C933-19F8-4E9D-86DD-B7697A23E2B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xmlns="" id="{A1579801-5831-4F6F-BF8D-6B6C1D5D7FCD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xmlns="" id="{E7AD6399-71E6-4F3D-A6ED-9A0592E3517B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xmlns="" id="{7A7867E7-CE34-4F2F-B900-924CCE6FBA0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xmlns="" id="{56794F87-08B6-4E12-AE89-399DCBF3002D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xmlns="" id="{523C11C1-8CD3-40C2-83E6-C10790E7E07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xmlns="" id="{E1A5DDFF-7217-4980-88DE-CD19BE2C3B9A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xmlns="" id="{C529640C-8800-4E3C-B135-EC154480C698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xmlns="" id="{C258C5EC-228E-4E9D-A6A3-73606E45380A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xmlns="" id="{BB7B3477-E95A-4F22-A73D-F3E5DC5E358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xmlns="" id="{2A30436D-7C59-4BEB-B4CD-7948751A4EED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xmlns="" id="{03BB0A7F-F48C-49FF-A7F7-A366BB9BA03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xmlns="" id="{84D28826-A09A-457D-8E08-9BB4C364181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xmlns="" id="{AD970426-49E7-4F85-98AF-808E3789342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xmlns="" id="{F1AA8EF2-4B41-4D3F-9606-67FA34AC018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xmlns="" id="{D76CFD8A-0C13-41BF-B429-2719C7EAEC1A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xmlns="" id="{606CF1E1-262B-4CA4-97B1-CEDD702E62F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xmlns="" id="{82FDC9CE-113A-4FCD-B3F8-4450DD92193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xmlns="" id="{14BAA475-F2E4-48A4-B7EC-722CF851B5FE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xmlns="" id="{469C0962-BFE0-4C19-A118-C173CB67ACC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xmlns="" id="{0E5CE9DB-A9AF-4627-BAC0-2081D591ED42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xmlns="" id="{59FBBB3D-FE08-4ADA-BF94-6C2F129DA25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xmlns="" id="{24D4A53B-6E4A-49EE-933E-2356BBF105F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xmlns="" id="{EF7C688F-9E86-4926-B656-B5F77F7B31A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xmlns="" id="{9C37109A-1CEC-4952-BF08-36E53B71008A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xmlns="" id="{B5322F7B-1EB4-445E-846B-6A718A71FDB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xmlns="" id="{B1F5CD6F-31F9-4E56-8C08-4644A2CCD15A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xmlns="" id="{FE302517-D18E-4928-A29E-6DA6EEDB9DA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xmlns="" id="{7CC733A5-C5A4-4E04-B0C4-ABB3963EF96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xmlns="" id="{11F97CEF-E1AB-473F-95D6-CA1D32FE307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xmlns="" id="{EC1C5F75-80B8-4731-9659-002EB4B4FFEE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xmlns="" id="{131552CE-FFCD-41AD-9CCC-BE4F62A09E22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xmlns="" id="{752D23AD-35DC-43EC-8777-86D84ACCCC13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xmlns="" id="{738918B7-F409-4A7E-BE13-9FC55A6E31BF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xmlns="" id="{D3834AE0-1B2E-417D-BAAA-FC1EED5D4B4F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xmlns="" id="{F8586B53-9C40-4688-BC0D-E6904A65C0B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xmlns="" id="{9E7D4159-EF3A-46A4-A3A6-5170202402B8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xmlns="" id="{254EB4C5-690E-4155-9C49-2A9E7D478FA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xmlns="" id="{8106A35F-8688-4518-BA80-DA9FDFB3875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xmlns="" id="{77A5E45F-6E00-475D-ACF5-0C6334F258C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xmlns="" id="{B420A2F1-5A5F-4FB7-A5C1-FC1BA1E03085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xmlns="" id="{1BFD8BD9-3ABD-4E54-A4A5-47B816FED454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xmlns="" id="{053A81CC-FDBE-4980-A4F1-88DA7593D669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xmlns="" id="{379A01BE-9DB7-4930-A9C2-7D1F9B808947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xmlns="" id="{6FB3F6B6-2B1E-4959-998B-B63A78DAB9D7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xmlns="" id="{2716EF11-D6EB-4313-AB0F-18580A335E4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xmlns="" id="{BD4B2D52-352B-417D-A85D-C38C506CB0EE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xmlns="" id="{7A5CC5A8-0BA0-4305-8F8F-3BA7B147110D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xmlns="" id="{9D72A32C-B4C7-40A4-9094-DDE750F1E981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823</xdr:row>
      <xdr:rowOff>85725</xdr:rowOff>
    </xdr:from>
    <xdr:ext cx="184731" cy="271884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xmlns="" id="{B89F2188-5519-4D68-9D27-5D5A3301FB80}"/>
            </a:ext>
          </a:extLst>
        </xdr:cNvPr>
        <xdr:cNvSpPr txBox="1"/>
      </xdr:nvSpPr>
      <xdr:spPr>
        <a:xfrm>
          <a:off x="4457700" y="31337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xmlns="" id="{198BB9F5-58C7-4652-A0AC-A250CF8BCC2F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xmlns="" id="{2C60D417-DF6D-4A37-89A1-E45A65DE70E5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xmlns="" id="{F367A00D-A070-46B2-97A2-DE997F8BBBC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xmlns="" id="{1D520E05-BB14-452E-B859-AC1854AE26A3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xmlns="" id="{C417D72F-1C14-4487-B210-2BE046E39971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xmlns="" id="{BD5A5C37-9889-4D1E-8FD5-79B33ED8430F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xmlns="" id="{493D0315-21FD-4AD9-A24F-877BC4E48285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xmlns="" id="{0445C209-50D5-4507-B365-BBEC51DFAABC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xmlns="" id="{E5C29A07-A0DC-4FDA-A480-C020B0291CB6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xmlns="" id="{5692B210-9A40-4E14-8EF4-089CA67ECA4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xmlns="" id="{29CFFB1E-02D9-4074-B59A-A0EF62DE695B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xmlns="" id="{F9F044CD-A24B-4199-8F8D-7B69FBCBFE6C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xmlns="" id="{2F4D9D51-F49E-4525-9926-92D9B77A4CB9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xmlns="" id="{5BE8F05D-4424-42B7-BF20-DF64CA581AD0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xmlns="" id="{5DC5C330-9F3F-4F47-9449-9ED97089BA9F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xmlns="" id="{3BC3FE3B-DCF4-49CC-9825-E3240900B9E9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xmlns="" id="{9E897A1E-52CC-4CF7-BFD2-87F1EA53241A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xmlns="" id="{D17D1FD4-1BAB-4131-BD6D-E8223B9F7568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xmlns="" id="{0C4C9F98-F365-43F2-9412-4AB9DC3E59E7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xmlns="" id="{97564FAE-085D-416F-8396-401D6D219E79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xmlns="" id="{B881F9CE-FCC6-4704-8A9B-544D41E4E8CB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xmlns="" id="{85156B4E-31BD-4E3D-8C37-501A31DA801F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xmlns="" id="{C18635F0-8D55-4EE6-B4B1-522E16C6A7BC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xmlns="" id="{95041FF4-FAF7-464D-B669-DBB5B036A542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xmlns="" id="{7B602266-07ED-46C9-B930-2AA74C02314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xmlns="" id="{FD1A7720-E794-47E9-8D19-B628FEC554F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xmlns="" id="{40240CA3-9851-4930-8D24-981317544F2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xmlns="" id="{85A2FB60-1987-4081-810B-42A8CB033640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xmlns="" id="{9C37E637-EEA6-4E52-940D-D427FBE416E3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xmlns="" id="{2ADB164D-CF6C-48F0-BA61-44E354601DBD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xmlns="" id="{FBD92967-69C4-4E67-977F-1761C73F9291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xmlns="" id="{CA43F387-2CE6-4CD4-BFF3-8F6934553D90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xmlns="" id="{BA894355-CE97-421C-8EC7-D9B2781A7807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xmlns="" id="{B39B6E45-7828-469A-ABA8-0EB042339D96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xmlns="" id="{A149B9AA-6C4E-489B-B14D-0D4D40AFA4A7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xmlns="" id="{3FEDC1B1-7297-466A-92CF-6B2A2521AC88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xmlns="" id="{15B9B4B0-838A-4A81-9833-0B49659484FC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xmlns="" id="{05DB5F3A-CA68-4F4A-B277-2C0F31EC7948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xmlns="" id="{4E3D69C5-4027-434F-9267-F9B1CD39A322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xmlns="" id="{9BE0AD69-B5AD-4C8D-90AF-FF458D84F8A7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xmlns="" id="{C376703F-80CC-48D6-94EB-3269AD8E617F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xmlns="" id="{DF10F824-22CF-4EE0-B146-C046BF46211E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xmlns="" id="{7CD39FA0-6B73-4421-AAB2-91BC8EF42A46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xmlns="" id="{B22AF3CD-C6E6-4783-B6D7-2706C019D3FC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xmlns="" id="{1EF68CF7-7384-4661-B1A6-7273CD9615E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xmlns="" id="{84F7DCE3-E530-4FB9-A533-DDD84A06F9C0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xmlns="" id="{A950E7D8-52F6-449D-B3AE-C42C24108B84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825</xdr:row>
      <xdr:rowOff>85725</xdr:rowOff>
    </xdr:from>
    <xdr:ext cx="184731" cy="271884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xmlns="" id="{181A5FA5-391C-46A5-A0C6-C46610BE2875}"/>
            </a:ext>
          </a:extLst>
        </xdr:cNvPr>
        <xdr:cNvSpPr txBox="1"/>
      </xdr:nvSpPr>
      <xdr:spPr>
        <a:xfrm>
          <a:off x="4457700" y="393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xmlns="" id="{46089F1D-4163-46C7-B7E2-67CDDC68CE09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xmlns="" id="{0AEEC28D-CCF5-4A34-8D33-2E48FBD99D4E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xmlns="" id="{A9CF3C71-355D-431B-A7EA-C1A827F82417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xmlns="" id="{419144C5-E36C-4F2D-96A4-F932BF74F1CC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xmlns="" id="{50846692-D9D8-4AC3-B761-3C044B817F60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xmlns="" id="{F7CA9A76-48B3-419F-B5B8-1D26EE6A491F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xmlns="" id="{9A728FA9-C10F-4253-B2EB-239E3EE38A87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xmlns="" id="{A4B283EC-9EA6-4EA3-877F-BCD5710E7E23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xmlns="" id="{D265259D-F735-46A2-89BC-B6C3173429A0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xmlns="" id="{D46CB5C4-1C70-4F4F-9302-7EF7F24B8DCE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xmlns="" id="{D93582D4-1B49-400B-9121-E974508A0F58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xmlns="" id="{0693724E-3A3C-4923-8CAB-DA66D82312DB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xmlns="" id="{6CAE2432-1170-4DB0-B880-91DDA3585B93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xmlns="" id="{DDA5EBEF-4CC7-4D24-89A4-360F81365A8B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xmlns="" id="{B72EEA6B-1F85-4D5B-85FD-D2B044D4B36B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xmlns="" id="{623F4A74-FAD4-4FF5-B3A1-D4D4E6BF8A9D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xmlns="" id="{D48D1D21-0025-4746-BE94-994B7DA1B75E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xmlns="" id="{D5BA069C-A87C-4EDE-BCE2-2B6AFFD0BF51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xmlns="" id="{3FB57DC9-4B5E-404B-B8C3-D040922A8A42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xmlns="" id="{C5669EC1-993B-48E4-9B50-A0D814AB16C8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xmlns="" id="{DB27F5C7-5F27-4EF2-9940-F82ECC541E9B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xmlns="" id="{5FF30F9C-F3E9-4A49-B44E-76301118E7ED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xmlns="" id="{91DB7634-2B32-4B90-A6A6-27DA6A74253B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830</xdr:row>
      <xdr:rowOff>0</xdr:rowOff>
    </xdr:from>
    <xdr:ext cx="184731" cy="271884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xmlns="" id="{9C058725-57B4-47C8-8FCE-A36BBA1C8462}"/>
            </a:ext>
          </a:extLst>
        </xdr:cNvPr>
        <xdr:cNvSpPr txBox="1"/>
      </xdr:nvSpPr>
      <xdr:spPr>
        <a:xfrm>
          <a:off x="4457700" y="5048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xmlns="" id="{B41DAB8D-D134-4EE4-8637-0E809826DA9C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xmlns="" id="{133E0687-EE9F-42AE-9B96-1B92D4B812AA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xmlns="" id="{8D1BF6B0-5FEB-4A74-A29D-F06BC3F56783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xmlns="" id="{50660388-F763-4B70-BF06-38155C1CD619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xmlns="" id="{AA05CD04-1BFF-4E7C-8196-3E4BA7778CA5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xmlns="" id="{AE18AA8C-4BA6-4A28-A9F6-26F90998B9F0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xmlns="" id="{8EFE16B8-DE99-49D5-AFF7-3CEFC78E3100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xmlns="" id="{04BC54D0-D331-4FAD-A4BA-272CE7A783FA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xmlns="" id="{4E72082D-5035-4A6A-AC21-2B7BDBD694B6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xmlns="" id="{D61304FE-26BA-46E7-8626-F74FBFDE8AD1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xmlns="" id="{AC129D20-1F73-4499-9E69-B7D6B2ED561D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xmlns="" id="{1532731E-FC27-4718-AFA4-A665520A18F3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xmlns="" id="{FCE51F4B-2054-4B87-A121-7E12B10B291C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xmlns="" id="{CE5BEC52-9186-489A-BFD9-39263C6C978D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xmlns="" id="{9C52F5FF-9186-4309-91B1-B8CEC4C9ECCC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xmlns="" id="{5F2CD8A5-89EE-4377-A24F-8D64612D09A6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xmlns="" id="{E5D4A9D8-AA03-4476-8928-435E19CD77FF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xmlns="" id="{3F1A5D26-A80C-43F3-9A66-26847CE2F5C3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xmlns="" id="{39CF2077-5384-4AF9-9B88-28F166B872AD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xmlns="" id="{AEB35F45-D26C-4629-8915-8A8127D01ADE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xmlns="" id="{08229D46-6E9F-4E93-88C7-BC8A5F5BD425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xmlns="" id="{20F975BD-BB9D-4000-999F-764C2EC859F9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xmlns="" id="{D10FC7C0-A0DF-459D-A76C-64AC4167671E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834</xdr:row>
      <xdr:rowOff>85725</xdr:rowOff>
    </xdr:from>
    <xdr:ext cx="184731" cy="271884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xmlns="" id="{119785AF-01AE-4163-B18C-EF88E24DCA54}"/>
            </a:ext>
          </a:extLst>
        </xdr:cNvPr>
        <xdr:cNvSpPr txBox="1"/>
      </xdr:nvSpPr>
      <xdr:spPr>
        <a:xfrm>
          <a:off x="4457700" y="5934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xmlns="" id="{EC92AC71-720C-4673-804C-65ECAACCE78B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xmlns="" id="{4D017019-CD1A-4F82-9E0B-189208E32929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xmlns="" id="{468686E5-E603-464E-8122-60F7B7B0F76F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xmlns="" id="{FFDE6E2F-B405-4AAC-8DC1-04A194C7ECBB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xmlns="" id="{3CFB2D5D-D133-4C34-9F68-ADC4ADB18A19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xmlns="" id="{82EC063F-E4C3-4026-833C-B50D541FA06C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xmlns="" id="{DE3CDBB9-B81B-4A55-AE99-00D61ABED88D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xmlns="" id="{A432544A-15B4-4BFC-A4C6-48209A41CF0C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xmlns="" id="{90C70C1B-F76D-4654-AA8C-0EA63DC0A94F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xmlns="" id="{A6C63602-7A83-4708-952B-51C9F47DF4D8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xmlns="" id="{3FB0B492-01D1-4EA3-B188-911CCAC8A3E8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xmlns="" id="{8EA3B38F-D764-4D89-A4B9-9B55BAAC4D4B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xmlns="" id="{8C730D5C-FE05-4B0B-B197-FFE804852DA3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xmlns="" id="{8D32DF2C-F021-40F1-B2D5-C1487C93C01E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xmlns="" id="{59A9D795-EDA4-4730-8868-BE65B952D90B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xmlns="" id="{66EF9FE3-903C-45D7-A343-3BB36869D2E0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xmlns="" id="{267491CC-CE4B-4C17-A7F1-E7D564F3624D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xmlns="" id="{9BB17C1C-D9E2-4262-B7CE-8451C92E8EC9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xmlns="" id="{75C867EA-0ACA-410D-96C0-0B1A4000F495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xmlns="" id="{637F44D1-7D6B-43AE-B896-BA5CA595D3D3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xmlns="" id="{08B3A38B-7D61-4607-B187-B46A6E1A9FD6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xmlns="" id="{BD6DBF1B-9D35-4974-A16F-CFD88E2FC774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xmlns="" id="{36092ECC-9E75-47EF-AAFA-F5497F436710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xmlns="" id="{B78B1521-3EE5-41BC-91CD-3D8305967721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xmlns="" id="{BE2C0E14-396D-4EC3-9800-7E86C1B6C2C6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xmlns="" id="{14C97676-334C-4E27-A7DA-8ED1F3A7120D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xmlns="" id="{16C96BBD-57B6-49DF-8D2D-7967B7179C1C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xmlns="" id="{1659B33C-D4F8-4636-8D5E-4126A42EB965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xmlns="" id="{AE4FC411-FCEB-4EBB-B1F3-154A9EFCA557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xmlns="" id="{DF420255-6CBD-4C04-B5B5-F45EC1C9CF95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xmlns="" id="{272CE6DA-C2D0-4E12-81EB-97D51AB01154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xmlns="" id="{B7F0DD7F-5273-4077-B322-34BBD071B05E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xmlns="" id="{D1183E12-4537-4890-827A-CDDA79B05C7D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xmlns="" id="{F9D37DC9-1275-4D24-A32D-1F6EA2E947B0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xmlns="" id="{DDBD77CC-598D-44FF-9E4C-60CBAA507DB8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xmlns="" id="{A2CC315E-AE10-47F1-BEDC-9A5372C643FB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xmlns="" id="{09CE66AB-C70A-4027-AAF7-42734BF5B0A3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xmlns="" id="{4D71BE0F-AB3B-45D6-8D94-75B05AF60F3E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xmlns="" id="{0E6675FD-E4F7-4304-990D-3D82F169CD93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xmlns="" id="{FD244756-B2E6-49E8-AA30-08FDD9469E66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xmlns="" id="{1434A86D-46E4-46FD-9262-4AF86A4B67E5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xmlns="" id="{9A53C71D-A695-4DB4-A83F-54818F66DFA6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xmlns="" id="{CA4FF82F-09C2-407F-80D9-992121872173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xmlns="" id="{E75634EF-8D30-4E62-B90C-071F373E3A35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xmlns="" id="{08263629-24C7-4576-87E4-51B814994612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xmlns="" id="{0962A897-B0B2-4DCE-AC21-23181C8C35F1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840</xdr:row>
      <xdr:rowOff>0</xdr:rowOff>
    </xdr:from>
    <xdr:ext cx="184731" cy="272119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xmlns="" id="{E22DAA40-B11A-4C98-AEDF-9F4762598732}"/>
            </a:ext>
          </a:extLst>
        </xdr:cNvPr>
        <xdr:cNvSpPr txBox="1"/>
      </xdr:nvSpPr>
      <xdr:spPr>
        <a:xfrm>
          <a:off x="4457700" y="74104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838</xdr:row>
      <xdr:rowOff>0</xdr:rowOff>
    </xdr:from>
    <xdr:ext cx="184731" cy="271884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xmlns="" id="{AEE78E9B-8985-4CBE-A15F-D6E07B9A4658}"/>
            </a:ext>
          </a:extLst>
        </xdr:cNvPr>
        <xdr:cNvSpPr txBox="1"/>
      </xdr:nvSpPr>
      <xdr:spPr>
        <a:xfrm>
          <a:off x="4457700" y="6648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xmlns="" id="{447457C8-D34B-41DD-8B65-B9ACE1DF83D8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xmlns="" id="{2DAE91D2-77B4-400F-A56A-C310773A779E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xmlns="" id="{D117BDEC-D135-4FE1-A284-1462D0910E19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xmlns="" id="{E8306C70-F376-42EA-9EB4-146E8787FCFB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xmlns="" id="{BFC912D9-86F5-41B0-B313-5BC265DEBA08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xmlns="" id="{A93FE2E8-9BE7-4798-8C7C-9340873D4902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xmlns="" id="{8039A2D8-D901-4F15-8AED-60DA86D02047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xmlns="" id="{DB7ED795-8B66-4309-A3C5-844DEBECDE67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xmlns="" id="{9A4B0490-76E3-4455-B522-E2C7E9130AC2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xmlns="" id="{0F70C87F-7F17-4072-A394-83B3316F296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xmlns="" id="{7341090A-5CCE-46D9-8ACA-9178B31B828F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xmlns="" id="{7F4594D7-D72D-42FA-969C-85260DA9C9AD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xmlns="" id="{4E110044-C5D8-41F7-82BB-DA77F71131B1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xmlns="" id="{89303B05-9657-4EFE-A748-8E6427C57BD3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xmlns="" id="{1DB5972D-B582-47E5-A21C-0C2CA42FB1EE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xmlns="" id="{4EA389AD-4E0D-40D8-B951-0DCCE96B5B66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xmlns="" id="{24070967-216A-466E-ACEF-0D795BD8205C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xmlns="" id="{00FB5C73-32C0-4C8D-9EA4-1C93A1D13167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xmlns="" id="{CF50C437-839F-4278-9952-6B5B28A29C02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xmlns="" id="{089CB4B6-439C-42E5-942C-D56946A99063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xmlns="" id="{FA0332F0-C359-499F-BE9F-CAC177D6DFA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xmlns="" id="{81A1FD9A-F455-4497-8281-56B965384212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xmlns="" id="{9806F9E1-2C6A-4778-94AE-AFC1D9D0EECC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xmlns="" id="{64302FF7-7FD1-40D8-B0C1-7254ECFE6623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xmlns="" id="{492A886B-E13D-4B05-AE15-A095B5CF39E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xmlns="" id="{424D782A-4C03-4415-9A53-DE1B5EFD90B8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xmlns="" id="{A8E68585-FEEF-4D36-B9E2-DE7E91716FB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xmlns="" id="{81D10148-7DFB-43D2-873F-1EA5A582E361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xmlns="" id="{6ED7A49C-58AF-48A9-A0F6-D7F7362D6123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xmlns="" id="{F0DD4B53-98DB-4FA0-A16B-0F1C86F82E7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xmlns="" id="{6341A70A-D2AC-4D6A-A7C3-9455A0F9870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xmlns="" id="{17BA3C6E-7161-4E67-A06D-7886962408B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xmlns="" id="{BA885094-248F-42F2-A7F0-9AA35054752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xmlns="" id="{1F65D6EC-2474-4BB3-AB51-5336A91445E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xmlns="" id="{D68131D1-94EF-4B82-B914-954F0D637A4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xmlns="" id="{E07A4BE6-A736-4BF3-9CA1-F39876EB01F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xmlns="" id="{27449541-44C2-490F-A07C-37CB594DAB4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xmlns="" id="{3087C8B5-CC0C-4B67-A5DD-85DC7A9A1A9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xmlns="" id="{DF7E4D87-1ABB-44B6-AFF4-A18283B4C169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xmlns="" id="{56925882-A1C0-450C-AF1C-A8B69DDCFC4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xmlns="" id="{B0CDD137-3365-4AE1-BFD1-005B2E20D59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xmlns="" id="{3F31E61E-3FC2-4C8C-BE9D-2BC64642340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xmlns="" id="{416077B3-0DD6-4B28-9DF8-5ADE6338E6E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xmlns="" id="{6EEDBFD8-85BF-41F6-9EFA-77048D07010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xmlns="" id="{753AD930-4C36-4E72-B925-262D23EEF0A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xmlns="" id="{616231F0-1BFA-44BD-98BC-996E072199B9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xmlns="" id="{CF1E281B-8C9E-4366-86DA-2A2CFA73E0DE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xmlns="" id="{6BC5B4BC-845A-43F8-8446-97021CD0AA7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xmlns="" id="{06F242E0-EAB2-482B-A505-A911B28F234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xmlns="" id="{3689CA97-A903-44D9-BE13-0DCF8A60072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xmlns="" id="{20EACD6D-BDC6-4B0F-A60D-FD45032CA2D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xmlns="" id="{FB310C4A-1A15-48FB-9ED4-3BA0201EC7E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xmlns="" id="{8FA55DE6-8A18-4983-9C61-A26C52663F2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xmlns="" id="{DD8FA4F9-C61C-4553-BDC7-7A5021D1159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xmlns="" id="{208CEF9A-E28A-44D6-A80A-5616BCEECDB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xmlns="" id="{5300C820-744A-4F23-9E28-E4D8B3415CB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xmlns="" id="{30786A91-57B1-4D0E-9247-135A121579A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xmlns="" id="{A1F4D2B7-AAC5-4929-8DD6-01D3668070C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xmlns="" id="{DCD5B3B5-AF85-4386-B33B-F6BF994C957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xmlns="" id="{F3A8D742-BEB5-43AC-AEE6-34AFCF4EE9A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xmlns="" id="{088F970C-19C9-43A4-8403-5E08B668406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xmlns="" id="{DC9A42F2-6762-48E0-88FE-A70D934B3FF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xmlns="" id="{8F8884DB-DF47-4513-9DE3-787DCBD2503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xmlns="" id="{515101C6-9CBC-49CF-8A9E-8763D2AD97A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xmlns="" id="{21DED2A2-1E9E-4899-AD7A-01877AE8CC2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xmlns="" id="{04E1E49D-8CDE-4BFA-98F6-2C8880C4A9E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xmlns="" id="{EFA4134A-61C5-4037-AEBE-C5205191A61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xmlns="" id="{413D5823-ED06-402F-BF75-5C8FACD1932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xmlns="" id="{F02ED250-A580-4C8B-B9F1-EA7241983B1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xmlns="" id="{20E9F7EC-D95A-46D4-923C-787CB671748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xmlns="" id="{39C21273-9F93-4DE0-9273-2B5F9F8A15F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xmlns="" id="{8119AF52-2055-4EA2-9897-7ECCD645106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xmlns="" id="{0769647C-7441-4EAC-9759-CEEEF93B302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xmlns="" id="{D20B11EF-77C6-48FC-8153-C9BCEC2C60B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xmlns="" id="{CD769C3F-05D2-4887-8EC8-0105E460967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xmlns="" id="{D02F0B42-DEDA-4084-87A1-26B09146CE9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xmlns="" id="{44E20ACE-B135-4537-B402-B5789BCE1D2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xmlns="" id="{84E1F781-B572-444E-BCE8-7452BB9DF15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xmlns="" id="{6824997F-F09F-4B9B-B91B-5A7CCBE09D8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xmlns="" id="{B6FC14B2-B88C-47A7-81B8-09B06C313B3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xmlns="" id="{5C34DE5C-0504-4F69-9F25-DBDB76F4E1D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xmlns="" id="{5FE50ED2-3674-4076-854D-31430282089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xmlns="" id="{39951AD8-2D29-4313-8975-7A915F531E4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xmlns="" id="{68F7FCA3-662A-4656-BE26-FF254D532C6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xmlns="" id="{C9C50AFF-9DE8-400B-9544-3F6524AE1F4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xmlns="" id="{392E0528-EA69-4C55-8AB7-0BD91DBCF01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xmlns="" id="{74F424CB-4143-4F1A-8976-17B154BD0BD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xmlns="" id="{887BC9D8-8282-48D1-881F-76B8FA1F12B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xmlns="" id="{CC2161E4-0A3E-4FF3-9086-C116DA4D992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xmlns="" id="{BD1B33D6-2652-485D-AC3E-3FDE3C7EA7B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xmlns="" id="{0B65F0B8-1361-44C4-84EA-A61A08F15C9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xmlns="" id="{98DF4EE2-CB19-47D6-84DF-06D73047900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xmlns="" id="{FC1DF89E-D892-4334-A4A6-C03B3A9A444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xmlns="" id="{72B31FB9-E24F-4D41-A460-29A8E09EA6C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xmlns="" id="{AA0D1D21-6839-4D35-A756-2752930ECAE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xmlns="" id="{615B6D4E-7BCA-40EC-8699-818A6BCC1DC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xmlns="" id="{69AC2F02-41BD-40DF-842D-48CF3BAD2C2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xmlns="" id="{09A3C3F2-F5CE-40CF-B72D-9B71A96C99E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xmlns="" id="{4DF96625-17AF-492E-8F73-D1D039E2B74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xmlns="" id="{0B14738B-99A2-4844-8E4F-AD30B726B6A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xmlns="" id="{68824F16-5E96-4E94-BFC2-2323F0FCC21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xmlns="" id="{EFF2EA30-D8C6-43F7-AA70-4E15F3123FF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xmlns="" id="{81A02EAF-5E2D-46D9-9636-432756AFAB9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xmlns="" id="{FA476B04-6334-4CD1-A0F8-441159C22AF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xmlns="" id="{C15AA6FE-D6BD-482D-9D1A-F22BD5C7292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xmlns="" id="{12C1E8E8-A50F-428A-A94F-72A673078AB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xmlns="" id="{28FE9CA4-01EE-4BF7-89EE-7C2B0C8C823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xmlns="" id="{5FCE4455-B066-4149-A91A-1C58FA141FB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xmlns="" id="{0F33E033-518D-47BA-9906-E80A05883A8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xmlns="" id="{DE8F6137-26B9-4F9E-8CEE-48B3FFF2A9A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xmlns="" id="{BF2949DB-6C59-4799-93C4-4BD66EE69BD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xmlns="" id="{9663CA02-C8D2-419C-9E01-97335E90687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xmlns="" id="{6541875C-FDB1-45F0-8360-F8C5E6C6E5D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xmlns="" id="{6705F08A-3D42-4788-B569-D328DBA24BB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xmlns="" id="{C56956E6-1BF3-4DFB-9D4F-2A57B52DB65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xmlns="" id="{83762BDB-6BC6-4032-9C15-B3682A90FD6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xmlns="" id="{6D947357-73DF-406F-8560-F8CCA4E6F9D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xmlns="" id="{5CF4E459-9449-48F9-AA07-82A2CB29963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xmlns="" id="{982AB1D6-448F-450A-B363-294D4AA5FD7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xmlns="" id="{71CE8FFA-378E-4FA5-8947-4142CFF7559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xmlns="" id="{8AF1D931-7BFC-4A66-A050-530E7E681054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xmlns="" id="{E8F47106-8459-43B8-B8C0-2D97E810EAD7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xmlns="" id="{D6B9471C-584F-4AC1-9ACF-24103E08EA39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xmlns="" id="{92A222F9-9897-4504-A8B6-FAD1E848D56F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xmlns="" id="{6FC83AC6-0138-4E38-9610-7A63DCAB908D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xmlns="" id="{784C95C6-AD28-49CD-B009-C0E7B71141AF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xmlns="" id="{FC8A0CAD-3324-4903-A48B-16C9BCB11E8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xmlns="" id="{7A8F4107-A113-434E-AA8A-F893ECA8FFB3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xmlns="" id="{A34DFEBB-DD7D-496E-A87B-62773590D651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xmlns="" id="{5ED1D33B-5954-4361-874C-56FF1C3EB3BC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xmlns="" id="{C09685B8-29A3-448A-81D5-DA0FD334F27E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xmlns="" id="{99516E8B-21CF-47DB-86C4-F3BB994E529F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xmlns="" id="{4CEFB2F0-D82C-42D1-ABD9-AE968BF6A832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xmlns="" id="{A430861C-BA93-4E5B-96DA-4F834492EA73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xmlns="" id="{485CB3E5-708A-45F4-BDFB-7653F0C54E7C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xmlns="" id="{8B47D410-9BB9-4D06-B13D-7F358ACA30E9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xmlns="" id="{7534F125-DBD3-40D9-98D1-F65D6B8B4C0B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xmlns="" id="{82684325-49A0-4FD7-B4AF-952ADDBDF70E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xmlns="" id="{075C727F-4465-4663-8A2E-453CD02A97CB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xmlns="" id="{B9A41CA8-EA21-48E6-A760-8E54A065C6F2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xmlns="" id="{080569EE-ABD9-4AB8-9626-49C0E7A52BE4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xmlns="" id="{0C92C157-2114-4D58-8EE9-37DA54D72D5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xmlns="" id="{397BC6FD-B657-4701-BAAF-D601B1715F9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xmlns="" id="{43613348-82E4-48DD-8809-C2801ED0FBDD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xmlns="" id="{C06EC710-180E-4E79-9C8C-2BB9E334C6F5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xmlns="" id="{B9246512-E9E7-4C4E-8737-9EF9F8AA7004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xmlns="" id="{A44E71D9-5FA2-4EEE-B7E4-D6B29C7CDF15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xmlns="" id="{72AD20AF-574D-4424-BD03-6029DC81F1B3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xmlns="" id="{4CB957C3-DFD6-4AC9-AF99-9352DF491E0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xmlns="" id="{9FC17A22-0FF3-4D74-87F2-7DCD271FB6A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xmlns="" id="{9D5A1F93-1975-47FD-9588-23D24532135F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xmlns="" id="{63D4A5EA-25D1-4518-8956-0209B33B6803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xmlns="" id="{15387619-96EA-464E-9489-1A4D28B58206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xmlns="" id="{4BAAE200-6556-4163-A0E6-167CBA0ED4F2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xmlns="" id="{D2EF608E-73BE-4973-BB87-0BBEC37EC54E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xmlns="" id="{AEE85611-1A8D-4C7A-9D2C-8B3A1A65C3A0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xmlns="" id="{A5B6E428-BF60-46A3-B565-DD7A37C47AF1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xmlns="" id="{6D3C0674-ABCB-433E-B59B-FF01B84BC2B5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xmlns="" id="{7F82E2AB-8499-4010-82AB-6EDF6DFBC73B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xmlns="" id="{D4854510-D2D0-4BB9-BAE9-DE101CAFA371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xmlns="" id="{24484D21-088D-43FC-8650-B3A141A5DB85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xmlns="" id="{458732A5-74AC-47DA-8CB8-A655086D95FD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xmlns="" id="{03D62244-6568-443D-AF69-078EE44D34D8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xmlns="" id="{E8848576-3544-4CAF-8478-E7E2C594D6AA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xmlns="" id="{FF490238-8E39-482F-885B-4971E44F2F8C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xmlns="" id="{5773C45D-9B46-4378-8767-7646AAEC8F91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xmlns="" id="{78C852C4-B0B6-4EC6-9C05-286A908FC4E1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850</xdr:row>
      <xdr:rowOff>85725</xdr:rowOff>
    </xdr:from>
    <xdr:ext cx="184731" cy="271884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xmlns="" id="{1FC6619C-425B-4B9D-9959-7B8F03B2B78E}"/>
            </a:ext>
          </a:extLst>
        </xdr:cNvPr>
        <xdr:cNvSpPr txBox="1"/>
      </xdr:nvSpPr>
      <xdr:spPr>
        <a:xfrm>
          <a:off x="4457700" y="10639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xmlns="" id="{2B9017BB-009A-4A97-AC22-096A39B61DFC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xmlns="" id="{8584B17C-DE01-422A-B199-BA8925BBB1E1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xmlns="" id="{79B48BFF-F128-4998-9F76-E045E8D7C51B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xmlns="" id="{7BD2B659-3A31-4B14-AB47-7C69F096B559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xmlns="" id="{FA84E967-A88F-4DEB-80BD-E4225F08E324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xmlns="" id="{8D3D7C46-1B9E-404A-913E-EBF3478D91D5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xmlns="" id="{0C175B44-C821-4D81-A307-1B0DE6F909E1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xmlns="" id="{FDDE8B41-2C1C-4FA8-AFBA-138D17714D2A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xmlns="" id="{3DB6B370-7EAE-468A-9008-4B46FEEEDC4C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xmlns="" id="{23982EDE-996A-4A49-8D8D-B88FB1E40272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xmlns="" id="{725C7E6E-5AAF-43D7-9B85-C8234DB6EFD5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xmlns="" id="{88D5E40B-DDF5-47EE-BD3C-C59F6DA827D3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xmlns="" id="{82E0AF46-6D59-463A-8535-12F50CF34F7A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xmlns="" id="{6B178AEA-3D02-46D2-A7C2-104EBDE3C170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xmlns="" id="{F907C02C-AFAD-4CE6-AB1C-5C5C99E0D53C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xmlns="" id="{9193E405-EF59-43F6-AE0D-874358F4FF7F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xmlns="" id="{F4215C09-91CE-44E5-98BA-C8FA0583BAB2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xmlns="" id="{02DD1B8A-777B-4204-AA13-0BDE716D5AB2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xmlns="" id="{DE627B03-D76F-4007-95CD-F27D2B17B1EC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xmlns="" id="{A2C0FDCD-3CB3-441E-84E1-1A24DC48FDA3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xmlns="" id="{8FE50E4F-8F88-481B-87AE-938FEAD2FF18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xmlns="" id="{47E03D7C-CBB3-4B55-9143-792BF7DF32EE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xmlns="" id="{BAC862A6-6160-4700-9CEB-361C5B070C8F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854</xdr:row>
      <xdr:rowOff>0</xdr:rowOff>
    </xdr:from>
    <xdr:ext cx="184731" cy="271884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xmlns="" id="{8D3747A7-D1DC-49DC-8B78-E6354BD98CD2}"/>
            </a:ext>
          </a:extLst>
        </xdr:cNvPr>
        <xdr:cNvSpPr txBox="1"/>
      </xdr:nvSpPr>
      <xdr:spPr>
        <a:xfrm>
          <a:off x="4457700" y="11553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xmlns="" id="{D29BA018-BD6A-424A-8F6B-B8D3E6400BA2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xmlns="" id="{75D32AF3-3395-4AC7-89B0-EF676BA277C0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xmlns="" id="{FD58D90B-A3A0-403B-9907-EE6CCEC586BD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xmlns="" id="{76D1F6A1-1712-4177-8D44-D0340A3CA1E2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xmlns="" id="{8CBFDDE4-1921-49F6-BD8C-FF969AD54080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xmlns="" id="{C0C5FC4D-F362-4AA1-B9E2-D701669754CF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xmlns="" id="{1E701CBD-8539-427D-BEC5-1DC521D5F53F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xmlns="" id="{86EFFDAF-B1C6-4EB5-8F84-A82021115248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xmlns="" id="{25760A7B-3F6A-41E6-A1AD-630FB4E34740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xmlns="" id="{F3C84E73-A9E0-48F5-9107-3AF0A694EA40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xmlns="" id="{EADB708D-3341-4A8E-A1DB-0F0967ECF075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xmlns="" id="{EA74C336-9F99-4267-900A-182CB2F4BF2C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xmlns="" id="{50A82D55-C8BC-45EA-BB04-E981A3473F08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xmlns="" id="{6A1434B1-3EC2-45A9-B87A-90B21D589B03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xmlns="" id="{C32FAC5E-F9FD-4336-89ED-B33D5156FABE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xmlns="" id="{348A263B-6DF7-4925-B273-7DEDE3B7E80F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xmlns="" id="{523C97E5-7D88-4A70-9138-E453267D007D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xmlns="" id="{B0CEDC7A-0D6A-4EDF-9652-64E1656DC568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xmlns="" id="{CCDAF8FB-367E-4998-AC80-53DF9B791D45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xmlns="" id="{3137C071-2A55-4D02-89A8-B6B1CD80B2C5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xmlns="" id="{F28766EB-B954-4373-A16C-F9BC8C085521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xmlns="" id="{57710247-2BEC-4102-8E87-54AD68EDC60B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xmlns="" id="{1B147A6C-B489-43BB-B97C-F88FE801F94A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856</xdr:row>
      <xdr:rowOff>85725</xdr:rowOff>
    </xdr:from>
    <xdr:ext cx="184731" cy="271884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xmlns="" id="{DD33E08A-B517-42EB-8E3D-E6969410B63E}"/>
            </a:ext>
          </a:extLst>
        </xdr:cNvPr>
        <xdr:cNvSpPr txBox="1"/>
      </xdr:nvSpPr>
      <xdr:spPr>
        <a:xfrm>
          <a:off x="4457700" y="120396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xmlns="" id="{76465869-D230-4FBA-9DF4-B312C31041FF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xmlns="" id="{26B2D8FF-BBDB-40A0-AE23-13484118E671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xmlns="" id="{520F71FF-F82F-4F6D-BEE6-B1E1495DE00C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xmlns="" id="{755431F7-E183-47A9-94FD-43CE6F3166D3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xmlns="" id="{3A6233E8-6855-4192-A930-49ADAE0E38B2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xmlns="" id="{3266F286-689D-49B0-9441-8FC48DD006AE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xmlns="" id="{2EC56778-D292-45BE-BA4A-4DE949E0E816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xmlns="" id="{D285AED8-FB90-4166-A3D3-079C78A2B00D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xmlns="" id="{97E78117-CD91-4A1A-B3E3-0DC2A8DD29C7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xmlns="" id="{D108BA92-00E7-465B-AF7C-F35B347281D6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xmlns="" id="{A3B68E67-0273-49FE-80B3-CA9D632A8D50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xmlns="" id="{7D34296B-2E49-4E71-A0EB-CFF3DC8399CE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xmlns="" id="{BACC1463-3A2A-4548-A48E-9687FF014E8C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xmlns="" id="{8505EE7D-4EFA-4254-9C27-5C08ECE8EB3F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xmlns="" id="{99230C7E-58D2-431D-8457-F09AE94C6F00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xmlns="" id="{096BDC66-67D3-4233-B390-8CBE66EA03CE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xmlns="" id="{123FA073-EC66-4325-9348-823E86D721E8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xmlns="" id="{734FD82A-2F1A-4DF2-B316-10F52AA377B6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xmlns="" id="{A244BC7A-7D88-4DC3-A4A6-5C8B52ECCA9E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xmlns="" id="{6A0CB0F6-B95D-4258-87E0-8D8770CDBBE5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xmlns="" id="{889A1B1B-0137-403F-B233-8B03FDC8EBE8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xmlns="" id="{FB885C7F-672A-4EAF-B143-1FC770A22554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xmlns="" id="{D30CFF88-78E3-441C-AC73-79050EEF715A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xmlns="" id="{CB71A7F7-6932-4376-A4BD-0339BD760977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xmlns="" id="{3B1D2772-E9E1-4D0C-908E-2651FE6FB0D1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xmlns="" id="{8C3BDF89-BE89-453B-BFF1-5A8D1736AC11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xmlns="" id="{8B8B439C-5761-4055-A2BC-1362FDC1469E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xmlns="" id="{BC201065-8BCD-4A33-81EA-2BDAD6CBFBC7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xmlns="" id="{E46EB778-1748-4C83-ABEE-FC44DAECF307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xmlns="" id="{8A5A552E-44DC-42BB-BECB-C8B825959BBC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xmlns="" id="{E4667E2F-7DE5-4F58-8204-D347626E3561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xmlns="" id="{DE902F22-A9F4-4C44-8E76-569C89D42FBF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xmlns="" id="{7C705D91-C432-48CD-84A0-AB8DA00AE80E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xmlns="" id="{86519C5C-087F-4945-8628-E44D923A8099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xmlns="" id="{5886DF4C-5CC8-4712-B6F9-1EF7C9006467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xmlns="" id="{BCEE4337-BDD2-415F-8674-75398EC29BE8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xmlns="" id="{C258EC48-4FE6-4772-917A-72E75EEDB2B5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xmlns="" id="{BE8F9793-F39F-49B2-BA7B-B0A2B5C93E32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xmlns="" id="{190B6C13-854F-4B61-8E7E-2CF05A126C51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xmlns="" id="{21F6BF1C-9F26-4815-8068-A349EDE1ED35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xmlns="" id="{6DDB2BBD-5BD3-46EF-88A1-9E40CE1595FF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xmlns="" id="{DE286A7C-96EB-43A5-8DA7-CE8225C65EDF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xmlns="" id="{0B0DEE47-20ED-49EA-BD00-F0477CCF7FE7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xmlns="" id="{5B686CC6-FF1B-4940-BC36-07BA400C13DE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xmlns="" id="{5B138668-F878-44EC-B0C4-32DDC561D252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xmlns="" id="{E7986A84-D135-4E95-BD64-8C56362386FD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xmlns="" id="{FFBDD39C-A73D-4889-8F71-1E30190D96FF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1884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xmlns="" id="{C7ECAC84-74C1-441B-8A7B-AB3C7A25AA96}"/>
            </a:ext>
          </a:extLst>
        </xdr:cNvPr>
        <xdr:cNvSpPr txBox="1"/>
      </xdr:nvSpPr>
      <xdr:spPr>
        <a:xfrm>
          <a:off x="4457700" y="12753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xmlns="" id="{5A085FC0-F919-42B4-B10C-458E53B888ED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xmlns="" id="{2DB58F94-FE1E-400C-B953-8C663B7C2174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xmlns="" id="{70C2F2E4-3614-4B78-A01C-117C610EB171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xmlns="" id="{AF78DFB0-8B6C-48BB-BE18-87D4B69A0703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xmlns="" id="{EED8E93E-C7D9-44A3-9655-6946E3E8E508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xmlns="" id="{6454ADF3-54B3-43BB-AB5F-9FE506A4759B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xmlns="" id="{93D16843-1C7A-4A04-8B26-7854139CFA59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xmlns="" id="{D516247C-17F3-4D6D-8112-419FD5878908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xmlns="" id="{320A0B30-3C91-4DD5-91AF-0D4D2BAF74EF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xmlns="" id="{BF1CB2AC-8ABF-4672-B23A-88519AD7A5AC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xmlns="" id="{4002008B-2475-46AD-B9D7-6A5AB8F9EFAD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xmlns="" id="{0029080A-A59F-46B4-8659-0511D8C1F763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xmlns="" id="{4936EEEF-B056-4002-B1D4-3B170225C67D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xmlns="" id="{121A50EA-E33D-4B6C-95B6-3E3AD9EF1365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xmlns="" id="{48C005FF-B033-4948-AA07-BE0CDF9C5DA8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xmlns="" id="{F7538DDD-F1C6-4AD2-9825-E1DD2A0729D5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xmlns="" id="{95D5124D-690B-49DB-81E2-2F9A0EC141BB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xmlns="" id="{B911BE43-51E3-476D-BF86-8552B75490A6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xmlns="" id="{366246B0-9E99-4F54-AC2F-E93241A81207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xmlns="" id="{9433E150-51DF-4EAC-BAF6-160B0715C07F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xmlns="" id="{63ACB302-3C0C-4473-99ED-C3073432F6A8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xmlns="" id="{43378EB2-6F60-4AF7-B183-A0946C119EFB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xmlns="" id="{4E8BD395-7599-4357-AF4E-8E84394A06EF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843</xdr:row>
      <xdr:rowOff>85725</xdr:rowOff>
    </xdr:from>
    <xdr:ext cx="184731" cy="271884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xmlns="" id="{C761B5E7-6D7C-44A9-8678-922D1550094D}"/>
            </a:ext>
          </a:extLst>
        </xdr:cNvPr>
        <xdr:cNvSpPr txBox="1"/>
      </xdr:nvSpPr>
      <xdr:spPr>
        <a:xfrm>
          <a:off x="5000625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xmlns="" id="{EC931FD3-B236-4A84-A3C1-524EAF82DA5B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xmlns="" id="{7442B681-1732-46A1-9EA0-680ABAB0BD6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xmlns="" id="{6D2685F2-A215-4164-90CC-41A2307BD875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xmlns="" id="{8A54AC01-45B7-4A97-916E-7CC4D4AD01C8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xmlns="" id="{524385F8-76EC-4191-8F4E-AD096B99976B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xmlns="" id="{412E1410-DFDF-4D5C-8D27-844E820B20D5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xmlns="" id="{483217C9-6AD5-4B9F-9D99-937282CB173C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xmlns="" id="{E6BBF4BC-D1C7-4964-AB1B-C079AF88476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xmlns="" id="{36630718-1811-4549-A772-73F3B0957A76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xmlns="" id="{E8A9F02A-24AF-4FFB-9FB3-B87FDCF7B5A6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xmlns="" id="{D0951AC8-D8C4-4A74-B888-D15BC5CB7F6A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xmlns="" id="{856B80C5-0054-4285-B0EE-2AB4F691C71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xmlns="" id="{7DDDEB62-3B07-4C99-9B6A-683039A6DB3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xmlns="" id="{2D05EF2F-131B-44AD-8936-0FB9944CB2D9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xmlns="" id="{1D60FBBE-AF5B-4175-9A68-56C3BAFF36B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xmlns="" id="{1E167131-1CE6-4E78-ABDB-79500FD6F611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xmlns="" id="{C9CB0FAA-4683-428F-AF81-E2A6766A673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xmlns="" id="{0212007A-6460-40A3-A340-A8C4B4C877A0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xmlns="" id="{8404B7B5-59A4-4CC9-86F2-E21EE8C5288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xmlns="" id="{6ED5A48A-51D5-408D-AC7A-14B99C6EC86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xmlns="" id="{9C724E24-28C6-440B-9218-9B03896DE81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xmlns="" id="{E0CA3F53-DF6D-4AFB-AC86-8050B239034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xmlns="" id="{C8F29F9F-4D8E-4700-82C7-6E19BF3FF3E4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xmlns="" id="{59407D9C-E259-44C0-92FD-4A4211D8AF41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xmlns="" id="{8488B7E5-4EC6-417A-ACEB-CA3C17B561D5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xmlns="" id="{9120C95F-5DAE-46EB-BDDB-9F4B3657E63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xmlns="" id="{1331204B-A9BF-47CA-B682-0AB0F575FB91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xmlns="" id="{6192E568-E33E-4D73-B42D-2BD09168D7E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xmlns="" id="{FB1E166D-0F9B-41BE-B652-1F77960C40AF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xmlns="" id="{623DC662-CCD5-44EB-84D3-A85C8F9B7D4C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xmlns="" id="{2BCC9611-262E-411C-B1C6-910484E6D8EA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xmlns="" id="{6D7DCFA5-6428-4660-924F-3FA3D7C7133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xmlns="" id="{6966F064-0796-4B8E-B1EF-9FDA5AA96A3A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xmlns="" id="{23688A6B-A1B1-4CD2-ADDE-7FE8FDAD87D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xmlns="" id="{C48BC059-7C4D-4039-A967-AAFE358DBC09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xmlns="" id="{068AC1F5-3697-45B6-8F24-A4E5C122711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xmlns="" id="{C51ED278-370E-43A3-A888-7690299D6640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xmlns="" id="{B1BA0601-CC9E-4C61-8CB9-56D168A9E57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xmlns="" id="{FAA609D0-49E8-4E9A-B37E-B553E9D6E41F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xmlns="" id="{C20DA5A9-FF09-4845-9E0B-CAB55D8DB2A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xmlns="" id="{4B119291-9D90-491E-89C7-7E845DA77F79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xmlns="" id="{4D3F304B-97AD-42EF-8708-C574A1E1F9B4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xmlns="" id="{9821C0B2-6D09-4A30-87C1-3A9D3792D8F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xmlns="" id="{289DA978-54CA-459B-8EF0-C04843F23654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xmlns="" id="{E94B6CDF-2C3B-481B-98ED-D667FC96B7F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xmlns="" id="{F58057A0-A331-4733-AD78-BC41A4033434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xmlns="" id="{C7652988-2438-4FEB-8D93-C0D550F005C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xmlns="" id="{07B70055-3D9D-421B-9477-56AF587096D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xmlns="" id="{C307829B-A9C8-4C91-9DA9-56FE1CA928AF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xmlns="" id="{DC9CEB1F-ED4B-4361-BBD6-13763FFEE43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xmlns="" id="{CF00007F-33E0-4366-BDC9-C43B26CDCEF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xmlns="" id="{21BD1C2D-5395-4046-8E2C-12637575E470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xmlns="" id="{2D3AAD14-0F5A-4486-B8E5-2EED3F5C984B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xmlns="" id="{EA250DB5-1C1D-4D54-9847-836CCF5AC95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xmlns="" id="{365AD9CF-9BE8-4DE9-B41D-E42213AA5B25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xmlns="" id="{95C0986D-A37A-4B9B-BB16-4AD1A97FB98C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xmlns="" id="{EC1B00DB-84BC-4CC7-935E-ECF92016E60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xmlns="" id="{0B8F1954-8C2F-4423-9491-88B604346F7E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xmlns="" id="{0BC5EE59-80C0-427C-9102-49A69720DD8F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xmlns="" id="{830237C2-3912-4A60-85E1-0DF3AF40E041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xmlns="" id="{5F7DBEFB-5D9A-49CF-AF65-FE381E51BC1C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xmlns="" id="{23B891CB-5BE4-4D01-B6F2-A3AD244F455A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xmlns="" id="{A87367C5-5AA4-4FA6-A167-BB2C26B2B25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xmlns="" id="{2FC188D2-2437-40EC-8C79-B2E204F48596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xmlns="" id="{71E32634-1155-4F2D-A793-322EE26E20B3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xmlns="" id="{6CEB85DD-8AA8-4BBF-908B-63946FD729E6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xmlns="" id="{EDDBB6C4-3A41-4D27-A708-237921E49917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xmlns="" id="{79B73D6C-6888-4F0F-B0CB-5B300AC9F1D5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xmlns="" id="{EFE735DE-E244-416F-820C-497BCB5F2F76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xmlns="" id="{EE3FDF3C-213E-4DBA-87C2-0744C24B80A1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xmlns="" id="{BAA73428-AB08-4641-A269-D32855DA68EC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844</xdr:row>
      <xdr:rowOff>85725</xdr:rowOff>
    </xdr:from>
    <xdr:ext cx="184731" cy="271884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xmlns="" id="{C53BF99A-1C2D-42A7-B9A6-883580C5EA9D}"/>
            </a:ext>
          </a:extLst>
        </xdr:cNvPr>
        <xdr:cNvSpPr txBox="1"/>
      </xdr:nvSpPr>
      <xdr:spPr>
        <a:xfrm>
          <a:off x="5000625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xmlns="" id="{6DBE1A91-7212-42F1-A969-989542062637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xmlns="" id="{39566BE5-98EB-485E-8514-BAF82AFFD4A5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xmlns="" id="{DD8A752E-8ABE-48CD-9F28-229E44E03589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xmlns="" id="{E9F860D6-E237-4686-809C-9F81F0BF623A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xmlns="" id="{4C8410AA-E5AF-450B-B9DA-B326268727D9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xmlns="" id="{FA1BF35C-6139-4E13-AE1D-726CE34BFA7C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xmlns="" id="{E24CBF03-16FC-4C69-ABC8-454547CBD89D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xmlns="" id="{E48DB599-B48B-446C-B042-A5E872A836C0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xmlns="" id="{C4A3320D-CB68-4CF8-94D1-5F689FC7F0AD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xmlns="" id="{67427F65-4BEE-42F3-B4DA-3DF96CFDFA91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xmlns="" id="{2DF7062C-F171-40C1-BAE6-46B2CD6B26C9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xmlns="" id="{95DA8A57-6DEE-4935-96FB-82B8DB52E907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xmlns="" id="{8AA7D6AA-B824-4C8F-B149-8928CBAB5F0B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xmlns="" id="{1DC3CD8A-E340-4392-B74C-675AEDA7CB8D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xmlns="" id="{0C373872-B47B-4308-B48D-0DCE5C7FDE7F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xmlns="" id="{C867265E-7A7F-4978-B6E8-0C8D177FF750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xmlns="" id="{AF599640-A346-44E5-8C2E-4CA3FC9570BF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xmlns="" id="{E063CFD3-E707-48E9-9DCF-EAFE462F73E3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xmlns="" id="{9431D3B1-8496-4C6F-B69D-B7215999471E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xmlns="" id="{E1EB776D-4560-483E-BF1F-8F44358A8173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xmlns="" id="{DE82A152-D67F-4662-A814-95B046CC75C2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xmlns="" id="{EB82D846-879B-47CF-86FA-F4468942F001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xmlns="" id="{C1B59BE3-CC1E-452A-8DE6-90773234AAE5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1884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xmlns="" id="{A71B9A97-BD78-47C8-8CAF-F9AEEE888783}"/>
            </a:ext>
          </a:extLst>
        </xdr:cNvPr>
        <xdr:cNvSpPr txBox="1"/>
      </xdr:nvSpPr>
      <xdr:spPr>
        <a:xfrm>
          <a:off x="5000625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xmlns="" id="{9CF54ADF-47E3-409B-B962-C5B786D92D51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xmlns="" id="{E3DA39CF-8723-4EB7-AC30-DB3E20298772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xmlns="" id="{0DF9A3CC-792B-4B4E-9181-75AEDED13458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xmlns="" id="{61609934-B7A4-4E7C-A3F0-F67F36C1ACB9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xmlns="" id="{FDC1BE4B-D4F1-4DB8-97AE-A272077F682C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xmlns="" id="{9C250967-AFBC-4877-8424-16F4FD52B5AE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xmlns="" id="{B48F4E88-106B-4C07-9F5D-688769CDEF85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xmlns="" id="{E86610A5-0B86-43FA-8D25-A96690ED299A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xmlns="" id="{6DD4C337-2348-4867-98E1-59A0FC0B258C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xmlns="" id="{C70CCCC5-99D1-490A-B90E-C4F2CACC16CA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xmlns="" id="{8C668DE7-5849-4058-9AF5-59A8CDDA1274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xmlns="" id="{E0C41039-B783-4DC9-92C2-022452766C04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xmlns="" id="{41500446-10A1-4608-A24D-16A2CA0C217E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xmlns="" id="{E28A9287-BF32-49D8-BAF9-E6F74E3D9F19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xmlns="" id="{988C0B3A-A91C-4FB5-9134-5931350AF230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xmlns="" id="{DF6C92FB-FF4E-4BF7-AE51-6F5B126B16AE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xmlns="" id="{23B09A1F-F477-4598-89F0-903E68A03760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xmlns="" id="{7EA94D47-0AA3-48AE-983A-1B02FAC12115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xmlns="" id="{E6588E18-1ECA-42E3-A6B9-EFDE3125299E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xmlns="" id="{2FA3C841-16E0-42AC-B5DF-7F864B21FED8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xmlns="" id="{78F863BD-A4E0-4378-8E50-4EF5E1616DCC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xmlns="" id="{D17B8449-DBD9-4F11-A173-AB8BCEE84CAA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xmlns="" id="{9859DE69-8B33-4C6D-BCA9-E5AA74B93F54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0</xdr:rowOff>
    </xdr:from>
    <xdr:ext cx="184731" cy="272119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xmlns="" id="{BB321775-A08C-419D-9251-6E9CA5EF831B}"/>
            </a:ext>
          </a:extLst>
        </xdr:cNvPr>
        <xdr:cNvSpPr txBox="1"/>
      </xdr:nvSpPr>
      <xdr:spPr>
        <a:xfrm>
          <a:off x="5000625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xmlns="" id="{6F5485EF-31BB-47FD-A722-DE1656BCC60F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xmlns="" id="{8C85D76A-8C2C-4223-A5EA-40CD095D9246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xmlns="" id="{5CB5817F-4DD5-4E82-B7A4-3FF4C3693BB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xmlns="" id="{720FBC5F-D72E-4C04-BD71-E8DC4729D26D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xmlns="" id="{19B2231E-5A92-4EC3-B5B1-AFC62723366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xmlns="" id="{8C24AB03-525C-4C3D-9543-DB15480DC0E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xmlns="" id="{D3CC5918-428F-449E-9BC1-9281F8B90DDA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xmlns="" id="{0F25A3C0-BD3A-408A-9248-ABDED0AC3765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xmlns="" id="{20C8EA64-E931-431D-868C-CB173FC35377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xmlns="" id="{59BA31CA-6E3A-4CEA-BF55-5776E3FC62F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xmlns="" id="{DBEE3059-49FE-4885-A6BD-B99BE883B76E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xmlns="" id="{FB6BD143-F433-4B78-A2E4-948E48ABB0E8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xmlns="" id="{6FE5743B-8638-4626-8E72-65340FB9609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xmlns="" id="{3BEFA5D5-8138-43B1-9C1D-3763D5A0652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xmlns="" id="{99E78F6A-095E-4BCE-A426-1239271AE19D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xmlns="" id="{FC20E181-36B9-4B6E-8538-DFB42336F0CF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xmlns="" id="{6BE2C7AB-D3C6-4988-8864-6FD9DABCB0E1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xmlns="" id="{5EC57FCD-034F-45F6-9613-AD062AA800DA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xmlns="" id="{834F5F3D-6708-4F5B-A317-894A02E7D4B2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xmlns="" id="{35C4A9D9-BCDF-4D3B-A3D1-645999FB9C7E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xmlns="" id="{DBA86EBF-34E5-4991-A2B3-9242632AA965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xmlns="" id="{D19783B1-0135-4DFE-B8E9-01F3FA01BF9B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xmlns="" id="{41EE87CC-06B7-43E6-B929-D3B5A70D9410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xmlns="" id="{2622D246-5ABE-4BEA-804E-B2C0F485348A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xmlns="" id="{9A1F11C8-336A-4509-8F5F-AD1ED234315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xmlns="" id="{1BA85F1E-85EC-4948-BAE2-69A293AD900B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xmlns="" id="{8A094A2E-E50E-4F96-9C8D-43671B4D514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xmlns="" id="{F730021B-4963-48BA-9CEB-BFA9B9D64496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xmlns="" id="{8A54F4A7-92F6-434C-BC51-5229A239326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xmlns="" id="{A07BDBE6-C1A0-49F2-BAFF-006039E42F6E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xmlns="" id="{DD5CB218-2B16-4E8C-A3A1-9F39957EA0FB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xmlns="" id="{DE68B9CC-8D23-4F8B-B95D-02965A9621B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xmlns="" id="{8F21F1D1-31B0-4A47-AE87-450A723E25B4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xmlns="" id="{CFCDA98A-18CF-40B6-A4D7-C59B412150F2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xmlns="" id="{336EFC72-61B3-4428-B766-EDEEAEB7A7A5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xmlns="" id="{2D63C648-BF6E-46A6-B2A7-66307C6FD4BA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xmlns="" id="{0DB57D27-E2BF-4133-8BD6-D76D01DBC5A4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xmlns="" id="{644DF559-8385-4AEB-AACE-1FFC4875211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xmlns="" id="{ED0E7FFE-4263-4739-A771-4D4CF80A2D77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xmlns="" id="{294877B0-B32F-4632-A918-9366D8E770EB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xmlns="" id="{EABA85BD-FEFA-43B6-87B8-B702A953F979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xmlns="" id="{66E7BA74-FEB4-4F26-AADA-A0709344B8A7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xmlns="" id="{A45D1AD1-FC9E-4365-9F48-9E002E4E1E5D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xmlns="" id="{DFC9451A-C247-4915-BF50-7A52FF830E0B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xmlns="" id="{744577E8-B0C7-4547-A7B6-1694126FFB84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xmlns="" id="{E6CA6330-A366-47C7-8FF2-5B34B7DBD23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xmlns="" id="{53E89E66-7B82-41E9-BB97-4B3D259403AC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85725</xdr:rowOff>
    </xdr:from>
    <xdr:ext cx="184731" cy="271884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xmlns="" id="{1B53FFA3-B395-45E8-A7AF-22CE88CFFE33}"/>
            </a:ext>
          </a:extLst>
        </xdr:cNvPr>
        <xdr:cNvSpPr txBox="1"/>
      </xdr:nvSpPr>
      <xdr:spPr>
        <a:xfrm>
          <a:off x="5000625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xmlns="" id="{47173A71-5CE5-455E-825B-168A1B6C3AF7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xmlns="" id="{BBB1E801-3EE2-423F-9E4B-504C7B3FEC4C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xmlns="" id="{BAF7826F-FB5B-4CCF-BA54-B3EFC5CAF23A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xmlns="" id="{F17D868F-FFF1-4D48-83BA-AAC24E7E6979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xmlns="" id="{E21AE9B7-3A2E-4D9F-91E4-61118481FC57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xmlns="" id="{65A8F2ED-7A92-4C8B-8204-19760101C9BD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xmlns="" id="{38162AAA-7363-4B23-8CC4-3A0AE2D77F0A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xmlns="" id="{0C5CB877-920A-4992-92CD-605FB6D9F911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xmlns="" id="{ACAE591F-5539-46BB-A048-03B9A193C4B3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xmlns="" id="{E834D335-88A1-425F-8B18-751AC264C9C4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xmlns="" id="{0275E014-B7D2-4C17-AAB7-8CA736FC4BB5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xmlns="" id="{D2A2F8A2-E29E-4C69-AE39-6FA55428A2C9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xmlns="" id="{CE422EAE-7374-41D6-86C9-A1771F74B5EC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xmlns="" id="{AD4F7C67-B425-4BD5-9A41-0B9C3D3C1DFF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xmlns="" id="{EE9B7EF1-B6BF-42B5-A611-0445A9619840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xmlns="" id="{8F3EDA34-FE09-4DDF-969F-079BE095990A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xmlns="" id="{59EF4BF2-1E27-45EB-A258-E6B0F58F6D18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xmlns="" id="{B2F00129-EBB4-4A63-B20A-FF61BD5D04CE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xmlns="" id="{1C4AD5E9-9401-4394-991D-4BAB2B64FD81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xmlns="" id="{A70B2ADD-D51E-4AC8-A121-B9960402337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xmlns="" id="{5BF04A23-A29D-47EE-8C6E-127859444A95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xmlns="" id="{4DBE871D-4677-43D2-8832-DBA5F9249DC3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xmlns="" id="{BE0FD08F-07A6-4E28-9C50-4FB3E2C35DD8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xmlns="" id="{DBD48878-0984-4432-B642-DB58E427F1C5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xmlns="" id="{4DAD6DCD-1A55-440C-9DDD-D450F676D191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xmlns="" id="{0BF4577B-5EEC-4EC6-891C-FCA8BE66845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xmlns="" id="{380C83B0-442E-468A-A072-F1ECCF71CB67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xmlns="" id="{D31EDE95-D581-416A-A2C1-0D2FD73F035B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xmlns="" id="{EB90D57A-6E4D-4AF9-B012-B412A800C322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xmlns="" id="{E6BB0FAD-B4AA-4BB2-8C5D-249A2474B223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xmlns="" id="{135256B9-6D08-4D6F-9777-3EFBE856C10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xmlns="" id="{7AE57A74-34AD-444B-B679-E24A44738C01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xmlns="" id="{3942ECE5-A068-4045-AC18-A2441D205CB3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xmlns="" id="{B645A866-4A3F-4A99-BBD8-631AF6484730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xmlns="" id="{5290C428-C2F0-4EEA-8CC7-069744F9713D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xmlns="" id="{0E37BC89-95BC-4E85-AFA2-1CE6B50F93B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xmlns="" id="{FA7B1391-6088-4D78-8369-4C58D116C389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xmlns="" id="{A56AA75E-70E3-4F20-BD54-932177F1228D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xmlns="" id="{DE593324-5A09-4330-8C7C-F1B89B395A6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xmlns="" id="{D5E31700-25CE-4C8D-81EC-F3CF48D7F95E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xmlns="" id="{599694C1-3F14-4D13-BC66-7182F81DA501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xmlns="" id="{C0BA954F-3450-4472-8102-3AC52C795CD0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xmlns="" id="{2D89FABC-7D1D-41CD-A831-51936AD57998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xmlns="" id="{8BB8F72A-DF7C-4654-8C75-54F450A1D7E6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xmlns="" id="{32FF57BB-A956-4928-B8FF-E69BDCC4DE87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xmlns="" id="{E2273959-458E-4B44-86A4-3FCEB588AF45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xmlns="" id="{BE3600BD-0E86-4292-BF44-57A2CA757CCE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853</xdr:row>
      <xdr:rowOff>0</xdr:rowOff>
    </xdr:from>
    <xdr:ext cx="184731" cy="271884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xmlns="" id="{A1997F3A-3014-456A-9BC4-9BCB43E9DDE9}"/>
            </a:ext>
          </a:extLst>
        </xdr:cNvPr>
        <xdr:cNvSpPr txBox="1"/>
      </xdr:nvSpPr>
      <xdr:spPr>
        <a:xfrm>
          <a:off x="5000625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xmlns="" id="{213BAB81-FE1B-4711-B9E4-F4E4C7788E88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xmlns="" id="{0D311735-E0A8-4F90-BCAE-43BD79FB596F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xmlns="" id="{A816BB20-6FD1-41A0-8206-C6DE40B2CD3E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xmlns="" id="{09A1E3E7-B725-4E82-9AF7-3A7077A7ED5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xmlns="" id="{AABF1D81-CF75-455E-A2FB-71BE3D51F90B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xmlns="" id="{D394F431-2EEB-4D3E-90FE-BF11736EC68C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xmlns="" id="{DEA0CFB0-39F9-4931-A121-F65CC13B6551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xmlns="" id="{FD7EC190-C3DA-4FA7-A98E-E9B1EBC9A0DB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xmlns="" id="{56793604-C9E3-45AB-B481-C5A97DB99F4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xmlns="" id="{6AE67279-69D8-42B6-905C-6E0DB5B2EA2B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xmlns="" id="{515F7445-7B78-40FD-9DE0-D00824B87EB7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xmlns="" id="{03CBE20E-3F06-4701-BAAA-7250CA264BE9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xmlns="" id="{2674A134-2331-4110-93A8-D2C430506548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xmlns="" id="{466D839F-4712-4B52-A5DF-B77B170B8082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xmlns="" id="{350E44B4-4F5C-4197-8E77-49A9609C88BD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xmlns="" id="{7BBA1E28-CCCE-4B99-B08D-053E0E8DBBBC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xmlns="" id="{9C0AD62B-C563-4B92-A721-B2920DF60248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xmlns="" id="{7CC73475-EAF8-41EE-8CCB-9881C1632D3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xmlns="" id="{DB81FCD3-2A1B-4E6A-99F9-CAA3B9AA28C2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xmlns="" id="{29805BAD-A776-4A69-83D1-B214340580A0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xmlns="" id="{2A0C03BE-CAAC-4141-A61E-0AF1E753B1E5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xmlns="" id="{643A6C80-AA1A-4A6C-93E0-8BFE78F61B86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xmlns="" id="{A73E5DD6-E676-4A0E-B138-630490DC498B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xmlns="" id="{64CC6DBA-27EA-4D7B-B76A-6B84B3D7F7EC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xmlns="" id="{9CF4AB20-2822-4EB7-BCE3-A5D5053EE565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xmlns="" id="{60C54DCA-3B15-4087-B32B-0B59EF63CEC1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xmlns="" id="{70B00AB6-D895-43F0-ACF5-776E54867411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xmlns="" id="{06515191-732F-4DD2-9C46-1454F22E3378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xmlns="" id="{548446BF-7D2C-415D-9BEA-3476A7E2D08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xmlns="" id="{1232BDFC-6982-44B8-84AB-B4A8FFDD2898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xmlns="" id="{98F7AB77-6745-4B19-9A58-58E729CEA0A1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xmlns="" id="{37D5D1B6-E2B6-4E04-AAFB-9DD736B8C5E5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xmlns="" id="{85D1F13E-0353-432F-A38C-4421CAC52B51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xmlns="" id="{7FB8778B-DAA7-4017-BD0F-578AFE9EA2A6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xmlns="" id="{5E2544B7-5224-4C13-AECF-B207F127E99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xmlns="" id="{F48D1255-50E1-4D3A-9F96-AE23AA7CFEA4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xmlns="" id="{9202AFD2-1AC3-48F2-A27B-1B878B12E4AA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xmlns="" id="{0A6FC4B5-2FFF-4F86-951B-F6FA79C30EB5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xmlns="" id="{2BA5E2DD-B942-4A0A-9857-8A7F2899128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xmlns="" id="{A30CEA19-F034-4EBB-8A41-B18F1E4DED8F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xmlns="" id="{1DAC2300-C1D3-4D80-AB67-F17B65564DD2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xmlns="" id="{C47CABC7-1FD6-4483-933D-D39D6004E88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xmlns="" id="{0025E904-6320-40AE-AD88-00E7B2E08070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xmlns="" id="{12D0B4F4-475D-45BA-B4ED-D7AAF875413A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xmlns="" id="{D2F58533-CE5D-465F-ACAB-45B95DAC354D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xmlns="" id="{156AD6DC-0E0F-4015-A127-9078D67A5409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xmlns="" id="{FFE0A32F-53EA-4894-8443-0066F0DBD3A0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855</xdr:row>
      <xdr:rowOff>85725</xdr:rowOff>
    </xdr:from>
    <xdr:ext cx="184731" cy="271884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xmlns="" id="{ECE9BFA9-A36A-410D-A71F-BC950D68AE03}"/>
            </a:ext>
          </a:extLst>
        </xdr:cNvPr>
        <xdr:cNvSpPr txBox="1"/>
      </xdr:nvSpPr>
      <xdr:spPr>
        <a:xfrm>
          <a:off x="5000625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xmlns="" id="{26EA5757-E10E-4BD6-B86A-817485D04E50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xmlns="" id="{910A3F65-4FEA-4DDE-8B58-78715C8EDB70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xmlns="" id="{F5A496DE-51A6-40C3-8F11-FB22C398E174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xmlns="" id="{8DB97C8A-4F89-4491-A974-090B6550F5BB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xmlns="" id="{188A21B1-E2AD-43B8-80D3-0451B8B8DBA4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xmlns="" id="{D567F5F3-668E-46A4-87DF-1561FF581D59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xmlns="" id="{302816CF-4030-456B-A45A-159B09DE8A05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xmlns="" id="{12B3DF26-C06B-477F-B486-C7A8B872E8E1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xmlns="" id="{90170801-8848-40D9-BF96-55EED4F0E3D3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xmlns="" id="{0A4132D9-079A-452D-AD15-F4AF67EC7BF4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xmlns="" id="{786766DA-96D2-4FE7-B4EB-D739F0569BA4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xmlns="" id="{D9E321FF-CFD8-4BF0-BFD1-7A6BC5E8018D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xmlns="" id="{13FF4736-8EAA-4847-949A-621A8A71338D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xmlns="" id="{97591553-BBB1-48DD-853D-6140580FBAB8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xmlns="" id="{ADEC9835-D813-4299-9F9B-5DA9F2940959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xmlns="" id="{63D2BAD4-E156-4AA8-A540-C1A69C39C828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xmlns="" id="{9395D2E4-34E9-4405-AD7D-F291D64867E5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xmlns="" id="{2C7F197A-9C1A-47F7-948C-8390DC4C8EE5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xmlns="" id="{6B05904C-C672-44C2-AE7C-DB36087E0966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xmlns="" id="{D6DA34E0-EEDA-4A3E-ABC0-51DD80D9450A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xmlns="" id="{F3946775-44F5-4059-B20F-F40D81A9BB49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xmlns="" id="{8EDDD09C-01D3-4C6E-BFE2-D049657AC833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xmlns="" id="{7CA8E03E-D29A-441D-9901-B2627AD121D5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xmlns="" id="{A252A8EF-47CA-4D2B-900F-6F73F69BAB47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xmlns="" id="{B562E5BB-E20C-498B-A8A6-F23526B7FABD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xmlns="" id="{A52C77AA-56F6-478B-A406-1406BB5E2A76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xmlns="" id="{BF3E3847-463C-4035-BB26-EC7AC2DA049B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xmlns="" id="{1FFD80CA-736B-467E-A988-9FEC24123F3B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xmlns="" id="{3F4A3C8A-58B8-4078-82CE-A11410299FDD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xmlns="" id="{86F01B8C-2417-4D69-A461-D88D278BC545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xmlns="" id="{0A7F7CCB-3B9E-4CBC-BD7A-4BDF92247D64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xmlns="" id="{BB0D8C77-135A-4A22-BD2B-AF25D3D79A85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xmlns="" id="{FEB0359A-92A0-46F1-8BC6-E59018557D0E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xmlns="" id="{06FBDCA8-7157-4F4C-820E-D9872B9E8E63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xmlns="" id="{FE943428-BC96-4717-A407-94AF374C9EF9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xmlns="" id="{ABD10E17-0151-43D9-BC73-D3A0F6C2BD00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xmlns="" id="{02F871EC-F2BC-48C5-B7DA-F11850F13106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xmlns="" id="{FEAF96DC-63D0-45E3-8B09-83400561A937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xmlns="" id="{81A1DCAF-48D8-4457-8789-026D561141D6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xmlns="" id="{E5030D17-E5EA-4AB6-BDAE-D694D12F82C3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xmlns="" id="{C73CA622-5196-417E-B5F9-82295993F0F6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xmlns="" id="{ACACE7F8-7840-4299-A5BD-41B8539461ED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xmlns="" id="{A721F45E-8F95-4E5B-8263-46EB55C14902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xmlns="" id="{A05A3FAE-C2D1-4BF4-8E36-C04C323B48CE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xmlns="" id="{741196E7-E332-471D-B27F-B551AB2B030B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xmlns="" id="{0DEECD46-5583-444E-96DB-820D47A645AC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2119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xmlns="" id="{E3CA4037-EED5-4133-A63B-F13881F85CAC}"/>
            </a:ext>
          </a:extLst>
        </xdr:cNvPr>
        <xdr:cNvSpPr txBox="1"/>
      </xdr:nvSpPr>
      <xdr:spPr>
        <a:xfrm>
          <a:off x="5000625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858</xdr:row>
      <xdr:rowOff>0</xdr:rowOff>
    </xdr:from>
    <xdr:ext cx="184731" cy="271884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xmlns="" id="{EF775EB1-CACF-4444-B7F6-11EE6F14904D}"/>
            </a:ext>
          </a:extLst>
        </xdr:cNvPr>
        <xdr:cNvSpPr txBox="1"/>
      </xdr:nvSpPr>
      <xdr:spPr>
        <a:xfrm>
          <a:off x="5000625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xmlns="" id="{69796F99-AFAA-46F3-9FE8-C1A5FBAA1D69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xmlns="" id="{698AD361-5D16-4CEB-ADCE-DE2C4B332799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xmlns="" id="{DF2C3775-FAD2-4198-814F-E4FE9E08CB49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xmlns="" id="{F14F4648-7125-42E0-B7CB-1E83992B1ADA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xmlns="" id="{8B3FD52B-8482-4E89-9002-C691C518BBF0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xmlns="" id="{D92527E8-341B-4837-A32B-CC3A31D2EDEE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xmlns="" id="{DB2924D2-5C11-4FDB-B9A2-38EA1D1E17E9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xmlns="" id="{0B79810C-FF17-460B-BF3D-A562E3D998AA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xmlns="" id="{670FA20C-36FA-4930-8925-B7B4496A788C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xmlns="" id="{60BFB092-9011-49BE-B05E-1244A715407C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xmlns="" id="{ADF4C082-6294-4B81-8031-C371AFF38318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xmlns="" id="{8426DB4B-11B1-4558-BCF3-F21A6FCC2887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xmlns="" id="{956BE123-8084-41E0-B72D-F1B21EC5D248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xmlns="" id="{6D0416B7-D988-4B21-AEF6-46F9DADD9B5C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xmlns="" id="{5BACF9FE-4851-48D5-986A-F028ADAFB055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xmlns="" id="{7315C3D9-A3F8-4019-AFA3-F8CDBAC206F6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xmlns="" id="{B2D70FA6-2DB7-41B9-80CF-666E273D37F3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xmlns="" id="{9E077EB7-A6D5-4C2A-8056-E6CC95DAA5A5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xmlns="" id="{0D183720-9F5E-4D0D-89EB-E96AD857BCF2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xmlns="" id="{2728E1C9-7951-4984-BFBF-A2F091450C87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xmlns="" id="{689047CB-7030-46B1-914D-F2962ADD622C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xmlns="" id="{02447F99-7E64-46FA-ADF3-D84FCFF132F7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xmlns="" id="{6724F97D-DC47-444A-B7BB-DB8C69988BF2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xmlns="" id="{3609B33F-01C4-402F-B9D0-9865189D58AE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xmlns="" id="{3E732EB6-EBEA-4F3B-BA81-7B08413DFB95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xmlns="" id="{716591A4-8CAB-42D7-A035-F281094C11CE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xmlns="" id="{388AE7DB-8823-4D29-AD36-6891C47AAB62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xmlns="" id="{6ECBA69A-A830-4195-95BB-DA4E333B762F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xmlns="" id="{8AC7F842-F3CB-4595-A816-2186A9B4BA70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xmlns="" id="{2EB4006C-9C80-43B6-BA71-09610CA67BD0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xmlns="" id="{AEAB7EE3-7DCD-498F-977E-C8BF3A29D567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xmlns="" id="{FC9FB433-72A9-48C1-A4EF-BF90770FB503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xmlns="" id="{D5E64FFB-C516-45A4-90B4-643D11D4E144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xmlns="" id="{DB46B506-A081-41AC-A6BE-5853472DF836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xmlns="" id="{736584FE-BD9B-4847-8284-71DE3987F77F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xmlns="" id="{C1EFD6F2-FC9B-494A-AC17-A043FE3C7E0C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xmlns="" id="{0DD6499E-1B0C-40C9-A867-F4F0504089A3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xmlns="" id="{C08738BF-2571-4773-BA7D-B603390ABCDC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xmlns="" id="{52CBC87D-6267-47C5-92DC-8D1D3A1DBF52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xmlns="" id="{75521AB2-1CBC-4570-9F4A-78B5F63A12B2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xmlns="" id="{2E9F4DA8-EFED-4404-A1AB-539558721C2E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xmlns="" id="{9E4B54C2-D006-4C62-B610-058411CF9160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xmlns="" id="{DC277A4C-591D-4F82-AB8F-4E366AB9C7FF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xmlns="" id="{D195160A-CE27-4D02-B9E7-CB4BAB946196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xmlns="" id="{FF46A496-D513-42FC-AF58-E990839C8734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xmlns="" id="{B143AB7A-0D53-4792-88A2-1F9AAB8501BF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860</xdr:row>
      <xdr:rowOff>0</xdr:rowOff>
    </xdr:from>
    <xdr:ext cx="184731" cy="272119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xmlns="" id="{235ADBC6-71C7-4D4E-BE93-22F1D651446D}"/>
            </a:ext>
          </a:extLst>
        </xdr:cNvPr>
        <xdr:cNvSpPr txBox="1"/>
      </xdr:nvSpPr>
      <xdr:spPr>
        <a:xfrm>
          <a:off x="5000625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859</xdr:row>
      <xdr:rowOff>0</xdr:rowOff>
    </xdr:from>
    <xdr:ext cx="184731" cy="271884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xmlns="" id="{22795DA0-BE12-43F6-94BC-69D42B958459}"/>
            </a:ext>
          </a:extLst>
        </xdr:cNvPr>
        <xdr:cNvSpPr txBox="1"/>
      </xdr:nvSpPr>
      <xdr:spPr>
        <a:xfrm>
          <a:off x="5000625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xmlns="" id="{5241F469-24E9-4FFA-8FE6-088AC54B7615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xmlns="" id="{E6165506-61A2-4E21-8678-4DC86C7542CB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xmlns="" id="{958433FC-6433-4802-941A-3CC3F11327D8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xmlns="" id="{89DF5638-71CB-4121-A3D1-8B138AD974F2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xmlns="" id="{9929D573-A74F-4194-AF6E-C49C8EDA1E2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xmlns="" id="{1CFEAE18-43FA-4A91-9A0E-D2D613BE95C6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xmlns="" id="{B3D4BF13-F1B3-4808-86BA-1026B0E813C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xmlns="" id="{75002222-DFCE-4190-AE10-5E8757125571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xmlns="" id="{3E434DC5-B3A3-4D87-91C1-AE1B6E92609F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xmlns="" id="{D607ED9F-573D-42CA-B2B0-66103F62C125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xmlns="" id="{5E0EB553-A5E2-47FA-818A-3126966BB927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xmlns="" id="{E05AFD22-4BD8-456D-AE12-302CF404DC84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xmlns="" id="{3B9177C1-8C9B-4B79-94E9-D00FD74C7FF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xmlns="" id="{90DE1D0C-F5AA-4656-B947-F752B642190D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xmlns="" id="{17A26A8A-5377-4EBE-96A0-02563164FD39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xmlns="" id="{A80F1B8F-7BEE-454D-8853-43CB7C415947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xmlns="" id="{61259062-7F2B-4482-8A69-411F1714E07A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xmlns="" id="{6C9373CE-985E-4145-A655-4A4901C74290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xmlns="" id="{E56415C5-0A37-42C5-BDE0-C239D37024A9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xmlns="" id="{BC81819C-54A4-4E6F-BBEE-6E4C9B20CE38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xmlns="" id="{8FD03174-7FC9-4750-8FDF-59EBE41DA2BD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xmlns="" id="{D3D270F8-9D5A-4BC5-A9A9-D2062DF35013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xmlns="" id="{939F16A0-0039-46BC-B612-81C4275E6C70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843</xdr:row>
      <xdr:rowOff>85725</xdr:rowOff>
    </xdr:from>
    <xdr:ext cx="184731" cy="271884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xmlns="" id="{E3174033-1157-49D7-8311-D67659CFB2ED}"/>
            </a:ext>
          </a:extLst>
        </xdr:cNvPr>
        <xdr:cNvSpPr txBox="1"/>
      </xdr:nvSpPr>
      <xdr:spPr>
        <a:xfrm>
          <a:off x="4457700" y="8496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xmlns="" id="{EE59CDF7-6C1F-45E7-9CC0-451675FA323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xmlns="" id="{BD8C36AB-F885-467A-93E2-3E31A223A1E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xmlns="" id="{4CD272A8-F777-49F7-AEA0-0B553E1E571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xmlns="" id="{A4E0FEC4-9948-4A2F-8399-4DDF52B1BEB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xmlns="" id="{18D333BC-93B0-4AA0-AD84-B44D9D24499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xmlns="" id="{B9F21DB7-7540-4F2E-988F-3F362338A1B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xmlns="" id="{7EE5AC07-9EC2-4D44-B3FE-C7F154646AB9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xmlns="" id="{D61E7124-CE9C-4C7E-868B-13F18391ECD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xmlns="" id="{2DF56016-A82F-4B69-988A-486B606B752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xmlns="" id="{533A2C16-A9C2-42B9-9427-D1B712620E07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xmlns="" id="{D532416A-F6CA-4E88-A13C-8128478D870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xmlns="" id="{AA8AA6F8-BBB2-471B-8CC9-6C59AD62C604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xmlns="" id="{CEAE9FE3-E2B8-4F22-A30E-16FE07D5685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xmlns="" id="{A9E6AC6C-8689-480C-B6AB-D705F456AB8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xmlns="" id="{DD6DC791-1A49-48E2-9010-4AE5C6EEE8D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xmlns="" id="{19E80949-09F2-4F24-9C7C-E3041AB8BC63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xmlns="" id="{EA05C17A-DFA6-4516-974F-2D59B65296C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xmlns="" id="{C1A22E03-8BE9-4299-80B2-5B047D84B9C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xmlns="" id="{5E0256BD-7E6B-47AC-928B-34A435FD5AD1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xmlns="" id="{15D2F628-13D4-4C31-95C7-50E86195E958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xmlns="" id="{D5020228-4DBC-45B8-A245-696EF50FD3D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xmlns="" id="{C78872EF-2CD6-4205-88BB-C989310ADAF1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xmlns="" id="{6BF46FC6-D0CB-403D-A84C-DF32818D672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xmlns="" id="{E267F518-67B2-4DFD-842D-68EE4397E31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xmlns="" id="{9D456589-74E2-4614-9C44-D9495C8FBD0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xmlns="" id="{B65B05AC-4F83-404F-BC84-2C816E83F2C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xmlns="" id="{17EB3FDA-D409-48FE-A1E6-62E781CE3AD8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xmlns="" id="{77FE1DCE-6361-4B60-8CFD-91A34B29C99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xmlns="" id="{220A7FCD-5D9D-427E-84C0-E12DF96DBB67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xmlns="" id="{7AE75E42-F214-4F36-B74C-9301E2ABE1D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xmlns="" id="{F73C89D8-B47A-40FA-98C0-B2D2FA2BD62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xmlns="" id="{9399FF41-EF11-4A38-A6DA-527DADDAA171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xmlns="" id="{0FC71A0B-6F6A-4810-B9F6-DE8282B3C1C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xmlns="" id="{027C024D-8EE3-4D34-8D5B-0CD8766F41E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xmlns="" id="{E22EE2A9-60E5-45D9-A9FF-6002A6028737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xmlns="" id="{2E55B388-E55D-4CD6-9264-25F4E6155614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xmlns="" id="{66B71A56-9E0E-4B00-B422-282D4341EBB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xmlns="" id="{C27209BB-17E7-439F-B571-42BCDEFF05D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xmlns="" id="{7A474B68-6309-4896-850D-CA2EDCB96EC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xmlns="" id="{937FFD78-B51D-4BC7-9694-5131609A1D9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xmlns="" id="{DF9019AC-4B20-4ECE-B437-20D5AF3B74C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xmlns="" id="{D78E81E6-04FD-40E8-AE9D-BFB38E87479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xmlns="" id="{E82956DD-84F1-4104-A98B-2340360CF7B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xmlns="" id="{A61F1F35-D0A0-4BA1-B797-EF294C6E41F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xmlns="" id="{8771D4FC-410D-46B3-8513-DA6D76FA106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xmlns="" id="{997E0E0A-BB11-42B6-961B-DA2D632A1799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xmlns="" id="{33D9FE48-CB9E-4947-96E9-B6043BDEC84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xmlns="" id="{F4F681F5-6F19-424A-9FBF-202930F9C0AE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xmlns="" id="{336BA1D1-436B-4058-A57E-C68F83AEC51C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xmlns="" id="{F9F3FE74-F381-40BA-AD5E-D7855F79DB4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xmlns="" id="{CB111568-D769-4CDC-B16E-9B82D3A51261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xmlns="" id="{136A1CFA-4C8A-4215-99A5-B3E901B5D758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xmlns="" id="{6CE8527A-60A8-4F4A-902C-071D016FC62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xmlns="" id="{3F951BB7-C776-4475-A4DE-7ED13FD46E9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xmlns="" id="{58477DA1-377A-4F63-99E9-975334F1CA87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xmlns="" id="{B9840049-8C29-47BF-8676-891EA8334A7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xmlns="" id="{630D943A-43AB-4782-B757-F783FD56E819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xmlns="" id="{D9B35588-D79D-47FF-AA19-F71D8745E7E0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xmlns="" id="{29CD21F2-02B1-4E48-916D-6CDA4A165BA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xmlns="" id="{6548AF14-CD5D-45EC-8CD1-E9EA2BF6DFE6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xmlns="" id="{688139E8-1A75-4BAC-B2BE-12EC5554BB7B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xmlns="" id="{EBAF48A4-11F3-41B4-9672-1D29E0F6DDF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xmlns="" id="{C06D981B-CAC9-48E8-A1A0-D8C9852AA1E2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xmlns="" id="{DA0C9A84-99DB-4805-BDC9-1F91186D0E18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xmlns="" id="{E2C2636C-ED60-4CF0-8C4F-6F66950472EA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xmlns="" id="{9CA896B8-BEB8-466B-BC49-46CF3571B7D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xmlns="" id="{07AF926F-5D6A-41B2-A031-CA6620491184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xmlns="" id="{DAE162E4-742C-4F78-ADFA-67546285005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xmlns="" id="{A5597C55-DB46-4329-860B-07AE8178CA0D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xmlns="" id="{7ACF864C-18BD-4EE6-8F4F-FC16E037CED5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xmlns="" id="{98B24E6C-F55C-4684-BF39-F498D99F857F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844</xdr:row>
      <xdr:rowOff>85725</xdr:rowOff>
    </xdr:from>
    <xdr:ext cx="184731" cy="271884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xmlns="" id="{A5886742-1FFD-4FAE-ABA5-4A5B34CA15C4}"/>
            </a:ext>
          </a:extLst>
        </xdr:cNvPr>
        <xdr:cNvSpPr txBox="1"/>
      </xdr:nvSpPr>
      <xdr:spPr>
        <a:xfrm>
          <a:off x="4457700" y="86963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xmlns="" id="{C9003389-D10C-4C2E-8854-10AA92EBC70E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xmlns="" id="{C4E9D0AE-2101-4D9C-AE0E-7FB4FC09D9A7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xmlns="" id="{1D01C455-00F2-4A2B-8091-045F78821BB7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xmlns="" id="{1AB7980C-0C10-4418-A204-4F5D22C74BB1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xmlns="" id="{7C441257-90FA-4133-B4EC-41A71E820B94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xmlns="" id="{C7737974-15A9-41C2-933E-22E71A1255E1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xmlns="" id="{3FCD880E-F710-46EA-9268-B88AD39A6BEA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xmlns="" id="{9CA8D05B-15DB-4B8E-B8DA-4D07D7C5D71A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xmlns="" id="{96253EC3-028F-40C1-AB75-3719D170C914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xmlns="" id="{EA87245D-E9CA-4ACF-8066-F36648402667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xmlns="" id="{E93F9B0B-1074-474F-B38F-CF66F9BCCAFA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xmlns="" id="{1F0D9712-EF63-47D3-AD24-625532F424E7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xmlns="" id="{6D1A7801-06C0-4CC5-89DF-AC8024759C6B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xmlns="" id="{39FE542D-9B8B-4421-8C95-9A6326858133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xmlns="" id="{F9B6C06D-27BE-4397-84A8-07930D52EE1A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xmlns="" id="{78297DD4-3602-48FE-BC83-AFD40F4C1E84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xmlns="" id="{FE586A13-5E03-427F-8414-D96B098E62D5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xmlns="" id="{0E00CCD5-1C67-42AE-987E-DB43B9CF2DF9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xmlns="" id="{AE3237C3-829F-49DF-891C-E9265C7221B3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xmlns="" id="{3558DA65-1376-4942-B3F4-6A64223A2321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xmlns="" id="{BD9862E7-4DE8-4BF2-B203-2D8031C75083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xmlns="" id="{4E8550BC-847A-4F32-9658-9F2DE7315362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xmlns="" id="{3321E835-0138-44AB-83BB-1DA20A493EA1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1884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xmlns="" id="{D8640DD7-7F35-41EC-9AF1-7B704ADED4E5}"/>
            </a:ext>
          </a:extLst>
        </xdr:cNvPr>
        <xdr:cNvSpPr txBox="1"/>
      </xdr:nvSpPr>
      <xdr:spPr>
        <a:xfrm>
          <a:off x="4457700" y="9391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xmlns="" id="{14BC5F9F-C744-41CF-B053-AF01AF058803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xmlns="" id="{A96EA8CA-4DAD-48C2-9A43-ADC8411FFA3C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xmlns="" id="{5CE6010E-2077-4521-8763-68B21208B7C6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xmlns="" id="{58402C40-26EE-4364-888C-64C935BFF9F0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xmlns="" id="{83B09A46-494C-4BDA-B8BE-07A653B1DA8C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xmlns="" id="{3D2FD0AD-B535-496E-A805-BA733C153B56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xmlns="" id="{F075DB82-E4C6-44C7-9EFB-6AA41EA9D31F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xmlns="" id="{6AB7A1C7-0341-4DC2-A68E-E594D862B046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xmlns="" id="{132369CB-F620-4F22-BA49-F8D92F7E6B48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xmlns="" id="{F0EF65B3-8B83-4CE7-A883-25B16A558B09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xmlns="" id="{330FE46B-60A5-41A4-ACC5-A0076C431564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xmlns="" id="{8F60F821-A185-46AF-BB3D-F799872F30BB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xmlns="" id="{C1A0FCCB-C390-4EA4-813D-214FE7A06B25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xmlns="" id="{F575FF0E-C6BE-4591-81C7-88881DA1B437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xmlns="" id="{387EC77F-6B8D-4B5C-80A0-C3CDC34B5593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xmlns="" id="{CD7F40F9-5A92-456D-A60B-46C9EA67B190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xmlns="" id="{94265C17-C4A8-42BF-87A0-D0F9F7C9576A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xmlns="" id="{04595470-55DC-48E5-A9A9-DFE819C405D3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xmlns="" id="{896FE865-8D60-429B-BB20-87FE5D5D4FE6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xmlns="" id="{77E90ED8-9F5C-4B69-B194-0BF9B4855A36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xmlns="" id="{69FCA645-F7CE-48F7-A7F2-E23F2932DED7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xmlns="" id="{857DDD9F-7C2D-4CF5-8428-802ABE0661B5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xmlns="" id="{A985A2CC-B57C-4C78-BF9B-7A14FE454A97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0</xdr:rowOff>
    </xdr:from>
    <xdr:ext cx="184731" cy="272119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xmlns="" id="{0F3637F8-AE10-4825-A1FB-8438C9EF9AFA}"/>
            </a:ext>
          </a:extLst>
        </xdr:cNvPr>
        <xdr:cNvSpPr txBox="1"/>
      </xdr:nvSpPr>
      <xdr:spPr>
        <a:xfrm>
          <a:off x="4457700" y="9391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xmlns="" id="{65FF3617-5D4D-480F-B78A-C7FEA54DE39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xmlns="" id="{3B7474EB-359E-471F-945D-4D8F929FBFC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xmlns="" id="{9E52C135-1E5F-40AA-96E1-1F13A544E81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xmlns="" id="{2EA1F870-97A2-4636-A60B-2FFD9A9A594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xmlns="" id="{51E6A105-63AD-401E-8A3A-3FEC4E7BEF5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xmlns="" id="{1F83F9B4-4AE5-4A46-B991-AE28E484FE0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xmlns="" id="{4A6037C0-9B37-4A4A-A8C2-36CCCC85A23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xmlns="" id="{3A39ABB4-DE7D-40A6-9E2A-802E87A9DB03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xmlns="" id="{BF0FADE5-6056-446D-90BB-44B6F90B660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xmlns="" id="{57E90D52-EF97-4E68-B62D-830D4343FE2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xmlns="" id="{7F8EBDD9-1202-471A-B9DA-BC1051BC842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xmlns="" id="{806C5065-BF0D-44FE-82AE-A368500D794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xmlns="" id="{E5B602D3-B6F1-4D6D-B893-2F47315C41E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xmlns="" id="{173FF99B-C982-4A1F-8946-428C43F84737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xmlns="" id="{00E45413-75C5-4545-84A7-B884F4D10E0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xmlns="" id="{C9869E96-DDC3-4632-BC49-0EDE6D0AAF2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xmlns="" id="{EBE51EB5-6971-49B7-A643-486C9E99F4B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xmlns="" id="{DC1E7B55-21B3-4946-B70D-40C279DD415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xmlns="" id="{2482839B-6639-40EA-9BF3-440A9CB387A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xmlns="" id="{D80A046C-8008-45BB-80BB-E1A15C909BA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xmlns="" id="{D8218B9D-A320-4BD0-8BEC-0840AA0AE64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xmlns="" id="{6F242916-3014-49C1-A8B8-9C9F796DFA5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xmlns="" id="{3A0B58A7-0442-4850-9C21-298A0F528DE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xmlns="" id="{2797CAC3-60B9-4932-B5A4-157B4E87F4A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xmlns="" id="{0E04C0CA-CA8E-4AD4-84F1-7E49138FE1D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xmlns="" id="{91CA7EA4-87BA-48C7-BEFB-5A34845E52E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xmlns="" id="{A73C9AB3-F90A-4A33-8C2D-D196D4534D7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xmlns="" id="{F80A6CC8-782C-4864-94E8-6C00EE69C48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xmlns="" id="{007E6C04-988F-4405-8584-93751C85E7E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xmlns="" id="{EB221903-6E6D-483A-B7A1-38AE0BFCC57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xmlns="" id="{3B136275-0B24-445F-A566-023F39D38BC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xmlns="" id="{742B9EFC-559A-43C8-B175-37D1992734F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xmlns="" id="{654DD931-EF61-42E6-BC0B-AC6988756C9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xmlns="" id="{B295CC7E-EDF7-4F3B-BD2B-F37BAB3BF6D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xmlns="" id="{39923208-FE6C-4D00-88D2-E7AF84FFB73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xmlns="" id="{FDE75F4A-D9A1-4F1D-A6DB-FF186A890EE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xmlns="" id="{18B50A62-4E6B-47CE-80C5-D5A598B025C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xmlns="" id="{6902D0FB-BA65-42AB-B1CE-4599BD365908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xmlns="" id="{5A24B316-A78C-4462-8B6D-372B8DC0AA0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xmlns="" id="{424874B4-1F41-40FF-B900-6D88F1E4F8D3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xmlns="" id="{97105BD4-DA30-45DB-B5CA-B032D89EE9E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xmlns="" id="{EE54926A-D062-4538-8A34-B0DDED1FCDA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xmlns="" id="{D9AC2CD2-4F41-4D61-A0EA-85E8A3B232A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xmlns="" id="{89802A9A-65E9-4649-9DA8-A1DBBF45F65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xmlns="" id="{B262CB6D-0E54-4EE8-8612-739FD94612C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xmlns="" id="{50B8AEF0-99F4-47F4-A2B3-6EF21ACA4C2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xmlns="" id="{57C132AC-E470-4D8B-8EF6-C61D8EC14F6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xmlns="" id="{365FDB73-9DCC-4B0F-9A9F-314BC99811A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xmlns="" id="{17DC66B3-5741-4CED-9D2E-82387A74933D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xmlns="" id="{C06F0589-2A6E-4224-8BB8-AC83452C3F82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xmlns="" id="{5FC697AC-FBA5-45F5-B67E-24CFC644B87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xmlns="" id="{7562B941-FC08-4BDF-9268-1DD24B4509D3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xmlns="" id="{DD3C929A-DBA2-453D-B0AE-303729EC517D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xmlns="" id="{43C32515-0E61-45B3-BF60-271651EFB8CF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xmlns="" id="{45C1E6F2-9E7E-4631-8893-BCC4748D0AB2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xmlns="" id="{141B4888-7581-47E1-9651-F6CC8DDACC51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xmlns="" id="{16922CDC-BB78-4857-BD9F-2CCB9F9B5638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xmlns="" id="{E1E7831C-2EF8-4573-B784-6A2A4F10D368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xmlns="" id="{ABB4A5C1-D913-4A45-B6BC-3AA23B76B436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xmlns="" id="{B8CA4FD5-DECA-4171-BB8A-9CF33E93A591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xmlns="" id="{943E0069-1D8D-4E0D-B5FC-990018F38785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xmlns="" id="{59E13E0E-DC54-403B-A9E3-63BD61D86799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xmlns="" id="{39C25B7C-323A-4645-86A9-DF2768DB92C9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xmlns="" id="{0AE1397D-421D-406D-93D8-521ADB56A3C3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xmlns="" id="{5D6D69E4-375E-4C31-AA31-5180D5BE700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xmlns="" id="{2C2F40FF-4508-4047-84E7-E094A4CEA971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xmlns="" id="{56B9933E-0446-407B-9997-E711C954C983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xmlns="" id="{04CB339E-670F-4073-A17C-57B5B6B92CC3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xmlns="" id="{A98FC21E-F710-4946-AA06-39BFF5DA3090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xmlns="" id="{D61D6FC7-C5A5-426B-ACE2-100A8CA4A6B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xmlns="" id="{08A011E6-0B0A-4DF4-8C2F-59AE7B25129F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xmlns="" id="{14415448-B868-4036-8C24-C24CA4F9563B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xmlns="" id="{CB3F2227-ECE2-4310-A497-E061F9EBBCC7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xmlns="" id="{67BC0D68-F0E1-4343-BD92-31453C4BD562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xmlns="" id="{A28F02F6-650C-4089-A916-0648A8E16A41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xmlns="" id="{98939873-CDE2-4841-8FEF-DC0D5F1B9AD5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xmlns="" id="{B9461BF5-A70E-4214-9291-76E70C3A2235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xmlns="" id="{BF756DF5-9BBB-413C-B2BE-EAE671078D02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xmlns="" id="{3520C6AF-DE1D-49F0-87ED-90C4D6CBA4AD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xmlns="" id="{042291D6-CF9D-416F-B7CF-486CF6E80636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xmlns="" id="{D4397E27-3390-4B3B-B7AE-7DDEEFE3D130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xmlns="" id="{0686E155-7BAE-4240-BA48-1C9B4E052F07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xmlns="" id="{C108595F-3C31-4D7A-B227-3FA7DBE5C63B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xmlns="" id="{6D53E729-2DE5-42B7-B6BE-D9F60408FE9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xmlns="" id="{AA3C30D9-15B9-48FA-B7EA-F9F9D851668D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xmlns="" id="{39F51492-4E01-495B-8D39-27EF90C61048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xmlns="" id="{143BF7DC-DE37-4704-8BAA-9D01F8CB220E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xmlns="" id="{0F487574-2C31-4A71-8186-B667C83EBA84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xmlns="" id="{CD53987E-2413-4B6B-B1CB-28CFA4FCBC44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xmlns="" id="{8BEE6C5A-DFCE-4670-8283-A5D4F5025DC0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xmlns="" id="{CA60BCD3-C1D7-4A39-BB02-351D8EF8E31C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xmlns="" id="{4934DCB3-5328-4762-9286-A82077BA8CB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xmlns="" id="{EE77BA75-705F-4D45-B8B6-81A2555D183C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xmlns="" id="{3B9C8B66-831A-4014-9265-B725FBAFBFF7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xmlns="" id="{C87FC5B1-5ABE-4348-84BA-5AA14C35D89B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853</xdr:row>
      <xdr:rowOff>0</xdr:rowOff>
    </xdr:from>
    <xdr:ext cx="184731" cy="271884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xmlns="" id="{9122DE57-9CE7-40A0-B5D2-94C4F85066FA}"/>
            </a:ext>
          </a:extLst>
        </xdr:cNvPr>
        <xdr:cNvSpPr txBox="1"/>
      </xdr:nvSpPr>
      <xdr:spPr>
        <a:xfrm>
          <a:off x="4457700" y="11353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xmlns="" id="{CE6A2EF1-5C52-49FA-B4BA-D9F921AC926A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xmlns="" id="{7191984B-E0CE-4273-9FE0-E0D03475E5E5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xmlns="" id="{098E1388-B385-465E-BF2A-5AAD09145BB6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xmlns="" id="{233C9D1E-298D-4046-89CC-1A836F2FB2B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xmlns="" id="{CA2A9BD1-B3AB-4697-85EC-734C8EEC988D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xmlns="" id="{FCF83D52-794C-4A7A-81D0-2BC90A055B3C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xmlns="" id="{703B030F-B4E1-491C-9811-35F783EFF741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xmlns="" id="{5BF7514A-88FB-4CF8-B0E9-80D8297B9D7D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xmlns="" id="{6D4BEE46-8266-435A-AB00-2AAF337D8B4C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xmlns="" id="{1D820112-AD60-4830-8F43-95D52242356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xmlns="" id="{5C18B283-9008-4538-8CB7-F4B8EFDD5B63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xmlns="" id="{3FD124E0-D3DD-4B55-86CE-BE5E7104CFAF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xmlns="" id="{02B2C24B-7296-4230-A4EB-B9F9A134FED8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xmlns="" id="{9A9BA45E-4863-4FF9-B43A-813957BE1A1F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xmlns="" id="{4A31A3F5-B6CF-4E26-909B-A25E4E32F56F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xmlns="" id="{B9739610-84C3-41C9-BEED-54B4AF5E8041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xmlns="" id="{6026EFCC-68DA-4025-ACEB-79BAA87A2104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xmlns="" id="{F0BB2D92-CBF4-4D66-AA5B-34A8C5EF2A3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xmlns="" id="{A39B20FC-DFBB-48F8-9C3D-7115FFE53F40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xmlns="" id="{84FBAAFB-50C6-4ACF-9637-1C520A4FB61F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xmlns="" id="{4B6FB163-EA56-4D54-8B5F-0EB36995E5B6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xmlns="" id="{1CC3F40C-4E50-44A4-A600-06016DC49DE4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xmlns="" id="{272B9D4C-7EB7-4E52-8975-BE6F14681A22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xmlns="" id="{031EFB07-38D7-48C9-BE10-7856FD84B4D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xmlns="" id="{D93DB149-FF82-4351-B820-1F27F933B7A3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xmlns="" id="{B6F158BE-E590-48A6-8173-E4C5D812A26B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xmlns="" id="{DCF9D399-BD50-4C07-8B9B-49525E1249E3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xmlns="" id="{0E7D155B-794C-4695-8C6F-E5C478DBF2D2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xmlns="" id="{A1F23BF0-7212-4B67-8440-26222C9D3EE3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xmlns="" id="{6AF7C84F-A810-44D8-90B9-EF1D9BA2ABB1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xmlns="" id="{ABD6DA9B-D273-4A99-8417-D161DB36281E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xmlns="" id="{72DDD64C-F035-4002-8868-2617E72EB9A2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xmlns="" id="{F6D20A32-33F9-48DF-85C6-7B1ABC52248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xmlns="" id="{419951F2-F338-4C15-B8CA-C02BBFBC7846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xmlns="" id="{B5D145B5-F599-4705-ACFF-BCB5BEBC673D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xmlns="" id="{5E699CED-E2E0-4D2E-BBBB-079CB49D0146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xmlns="" id="{F84B9FDA-8A6B-49FC-A4A1-CB8AA9C0B675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xmlns="" id="{8431DC2C-FBD3-4527-8934-B7356CCA3793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xmlns="" id="{35F5DD21-448B-465F-A573-E12EB21828DB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xmlns="" id="{81FE88E9-DC32-4CD2-AA54-CE0F4D938647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xmlns="" id="{39030804-BA4B-4CCF-BB50-7B6B48159D68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xmlns="" id="{1C4537BF-0AC5-4215-82F7-254FF27A5535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xmlns="" id="{56C31373-FE64-4DAB-A0FB-1E86F161C169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xmlns="" id="{31F86E63-7DBB-491D-A4A2-4B3F836A2E8B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xmlns="" id="{C5E99F55-8054-4F8A-AACA-767A9D8A98F0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xmlns="" id="{EF7453AB-1BE7-40B5-A700-84FD98F4EA46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xmlns="" id="{EFDA77B5-8B6D-4382-8EBA-9FDFE1EDBB9B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855</xdr:row>
      <xdr:rowOff>85725</xdr:rowOff>
    </xdr:from>
    <xdr:ext cx="184731" cy="271884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xmlns="" id="{8B65000B-8E98-4361-A1F2-FC547597476B}"/>
            </a:ext>
          </a:extLst>
        </xdr:cNvPr>
        <xdr:cNvSpPr txBox="1"/>
      </xdr:nvSpPr>
      <xdr:spPr>
        <a:xfrm>
          <a:off x="4457700" y="118395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xmlns="" id="{1F69AF89-B982-46C5-9106-F91B67B81D81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xmlns="" id="{2D6AC14A-B71A-43C6-AF7B-037802E77E6E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xmlns="" id="{6F422F6D-860F-420F-888C-2A302A4DE587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xmlns="" id="{807B7E0E-0304-4971-93A3-29DD60726F44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xmlns="" id="{4A798FAF-5640-4B35-BA5A-E7EDFAD8C125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xmlns="" id="{AA386DAF-CFE6-42DC-BEDC-58E4895DF360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xmlns="" id="{D925910A-5103-4A46-AFDB-0DB3C7E8F5AC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xmlns="" id="{A0C6ED55-3324-4A19-A0C3-0E357C00AF73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xmlns="" id="{6877E828-B7FB-4123-B747-248634B80973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xmlns="" id="{BF350C80-E8F5-4B4C-9118-81F664A93D76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xmlns="" id="{AAA602E7-0A87-4FBF-B3E7-434436C34F23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xmlns="" id="{46214A98-5153-4640-9D75-56F2E9BF5C9B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xmlns="" id="{7372A12D-3762-4BAB-B38D-E0761D149646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xmlns="" id="{44138929-90B8-415C-BA33-B0E8909B517B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xmlns="" id="{290523BB-EF9F-4D26-B983-78429DD2EF96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xmlns="" id="{21927A05-59EB-44A2-91BA-A4723C17A0BE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xmlns="" id="{508F0112-52B2-40DF-BA62-9B959A078A01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xmlns="" id="{8EC6BD8C-EC7D-4846-8282-A89C7109DF84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xmlns="" id="{D22B842B-4860-44EC-8F32-463DD5001A3D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xmlns="" id="{39C1225C-154C-4A84-A7BB-301DBE9F2110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xmlns="" id="{D3C8EF55-167C-4D59-BD8D-E57181D57DEB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xmlns="" id="{82350C03-EC8C-47CC-854A-DA1F274A7EB2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xmlns="" id="{9514B83C-A7A5-40E6-9029-92F699EB09FD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xmlns="" id="{BA5A404C-64B9-4531-99E6-11AF99E7C785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xmlns="" id="{B31D4343-A1D4-4883-BCC8-0182D7581AA5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xmlns="" id="{CF3010A9-DBC1-480A-97CB-BF9A000E232C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xmlns="" id="{DFFF33C5-7FB4-4306-A025-7F7FE9DD3673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xmlns="" id="{0ADB6A7A-22B4-4DD2-8398-DF29BC4FD1BD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xmlns="" id="{7098A20F-1CDE-4EED-B504-9EEA195BD098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xmlns="" id="{7260CD8B-2488-49BA-B80F-D85FA7DB7BAF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xmlns="" id="{6FDF09EE-1780-4B8C-9075-C8D797336F3C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xmlns="" id="{E2D0A0F6-7A74-4EAF-8D10-0D536CA833E1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xmlns="" id="{ACE5BC6C-405C-4F53-9CFA-4636906B28A0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xmlns="" id="{38AFDAFE-7B4B-47CD-BEAD-3086ECD793E7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xmlns="" id="{B4AD9078-2D40-41C8-9D3C-FCB97C35CD3A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xmlns="" id="{C2861AE2-C997-4BA3-BC9C-7081A88DBA01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xmlns="" id="{7095493B-B1A6-4370-9C68-73D3F1EA002C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xmlns="" id="{E3E4328E-4AEC-47A9-914B-4D035AEB5450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xmlns="" id="{A95968F0-C020-4161-8A31-2753C1F813F0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xmlns="" id="{39A332B0-E3E3-4B55-B5FC-26B1326DEE6D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xmlns="" id="{DF337451-E1C8-4FE4-8344-E9D2D57CF6D5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xmlns="" id="{2C8530E4-8010-40DC-9FE4-B9E708D0A57E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xmlns="" id="{CD11D4E5-D997-4ACA-88FA-4257FE29100E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xmlns="" id="{32225209-A2DA-4723-ACF9-92E311C146E3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xmlns="" id="{AFBFDA0D-693F-44DC-AFC7-C4DD007ACD80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xmlns="" id="{50375465-FAC7-4B16-A43C-214CEF44A09C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2119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xmlns="" id="{71342FCA-E8B9-41BE-B60E-D9522CF9242D}"/>
            </a:ext>
          </a:extLst>
        </xdr:cNvPr>
        <xdr:cNvSpPr txBox="1"/>
      </xdr:nvSpPr>
      <xdr:spPr>
        <a:xfrm>
          <a:off x="4457700" y="125539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858</xdr:row>
      <xdr:rowOff>0</xdr:rowOff>
    </xdr:from>
    <xdr:ext cx="184731" cy="271884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xmlns="" id="{0240D196-99F6-4201-A08E-ADF2D7F9924A}"/>
            </a:ext>
          </a:extLst>
        </xdr:cNvPr>
        <xdr:cNvSpPr txBox="1"/>
      </xdr:nvSpPr>
      <xdr:spPr>
        <a:xfrm>
          <a:off x="4457700" y="12353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xmlns="" id="{4D803B4E-EF2A-4486-B575-BCA72271D35F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xmlns="" id="{861015A2-6366-4556-AEDC-04F1855FB075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xmlns="" id="{E9E62D59-8D72-4CE3-B633-908FEDB3F16C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xmlns="" id="{CBC971A3-140A-4DE2-B3F6-847D23EA3B2F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xmlns="" id="{B6A139EE-A6B4-4493-88D7-A69721E2BE49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xmlns="" id="{7026B3E3-51A2-4DD3-AEA0-9D7B92052E9F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xmlns="" id="{04761C9F-4643-4530-AC4C-FD7C1293F0DB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xmlns="" id="{004139BD-0FF0-4CDA-8A7E-2212616FC148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xmlns="" id="{A4902A8B-0BFA-4A7C-BBD2-64EB4B3F7335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xmlns="" id="{2AA0CF16-D03B-45EB-B7BB-1206370F5E89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xmlns="" id="{E3D1A9D9-73FB-4C9F-9A37-A7BCB8A249DD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xmlns="" id="{B1FFDC4A-ADD2-4C93-A1D2-6FF5974010DA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xmlns="" id="{B2106CF8-EE56-4B14-AAAF-6D4901857E53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xmlns="" id="{776246AF-6B58-463E-B1B4-05EDFE582250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xmlns="" id="{12485730-B587-407E-80C8-6915D389B309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xmlns="" id="{0416AFCC-0748-45A9-A102-B9E96B7213B6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xmlns="" id="{0A6800DB-B881-49FA-B99B-A49208443730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xmlns="" id="{D2A1C3B0-44A5-486B-8C09-3E63DA2E21B1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xmlns="" id="{9F741A01-1A17-4E9C-9E5A-18E3373E936F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xmlns="" id="{B5E6D262-2926-4482-8AD4-15778556CB91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xmlns="" id="{FF461C04-3F63-47C3-8434-7FBD7A46533B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xmlns="" id="{55DFDEE3-F737-4186-AAD3-9ABCFA1215DE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xmlns="" id="{38787D59-EBB4-4390-A7F4-E62089E6CEA0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xmlns="" id="{F6B6BC03-425B-424B-9268-97BA4B24AF68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xmlns="" id="{E651A89F-9BFD-4B44-AD2D-452DCA45B9AE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xmlns="" id="{A9D346F5-EA10-43FD-9569-F1D72C44605B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xmlns="" id="{BE11F3D0-8C74-44CE-A33D-35A193C90215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xmlns="" id="{A59F3475-781B-48FB-BE47-E2D34C7400B1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xmlns="" id="{A033DF6D-90ED-44DF-B747-D933EFEDB48A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xmlns="" id="{C903663E-24CD-4C1B-A8DE-9B982B494863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xmlns="" id="{EDC866E5-37DE-4F1C-9B84-36ABDEBD92E7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xmlns="" id="{A4A8FB02-424C-4B0A-822C-5C71A21EAD1C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xmlns="" id="{C739FA83-21E0-4726-94AA-29A44E1E5242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xmlns="" id="{C2CA4FB2-0374-4550-82D4-2BFFA7D4B162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xmlns="" id="{980B1C1C-BB81-4A63-8F25-8E28D0EDDE1D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xmlns="" id="{9C631FE1-FBED-4B3A-8576-B04A84604D1C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xmlns="" id="{B6CC8AA6-DFA2-452D-9D79-467DA13558AD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xmlns="" id="{FB115E66-9C5D-4362-86D9-B5FE47774552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xmlns="" id="{D0BECD39-8B88-4369-BF9A-294353A8948A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xmlns="" id="{B1D7C6BA-CB3D-45DC-A56A-D2B90507FAA5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xmlns="" id="{C0DD9BAA-75D2-4BBE-ADDE-DD524E67709C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xmlns="" id="{8488885E-EE20-4CA0-AC36-9158EC7FB639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xmlns="" id="{5F1FE5A0-B0EA-4320-AB34-E59EC0674393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xmlns="" id="{5744DEEA-CB09-47A1-ABCA-4CFCD0A9FE85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xmlns="" id="{A2CABD3A-5B76-4FA7-982C-1FB0B1445A32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xmlns="" id="{9FE0E18A-E25C-4460-BB6E-47352E2655AF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860</xdr:row>
      <xdr:rowOff>0</xdr:rowOff>
    </xdr:from>
    <xdr:ext cx="184731" cy="272119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xmlns="" id="{C8B1CFE4-1E22-48EB-ADFF-23DEF6F1CBC1}"/>
            </a:ext>
          </a:extLst>
        </xdr:cNvPr>
        <xdr:cNvSpPr txBox="1"/>
      </xdr:nvSpPr>
      <xdr:spPr>
        <a:xfrm>
          <a:off x="4457700" y="127539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859</xdr:row>
      <xdr:rowOff>0</xdr:rowOff>
    </xdr:from>
    <xdr:ext cx="184731" cy="271884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xmlns="" id="{7615D788-BDD7-4E5A-9719-B367F8C2B962}"/>
            </a:ext>
          </a:extLst>
        </xdr:cNvPr>
        <xdr:cNvSpPr txBox="1"/>
      </xdr:nvSpPr>
      <xdr:spPr>
        <a:xfrm>
          <a:off x="4457700" y="125539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xmlns="" id="{43C43EC2-CCDA-443F-AA5F-9E7A2D517922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xmlns="" id="{FA4AF336-460B-4113-97CD-0EAADB766124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xmlns="" id="{4BF46995-08A8-44D7-B8C5-937128191D01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xmlns="" id="{CB43BEFB-7DE9-4F3E-9AE6-6D8ED22ACB78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xmlns="" id="{9533C90E-7A06-4E7C-97C8-EBEB6E218405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xmlns="" id="{CE20DFED-24AC-4C51-97DD-4A7C8D4F4A43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xmlns="" id="{C8826099-A81E-4E68-A4D7-CE07F06E7C2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xmlns="" id="{BB35F287-93C8-481F-B3FF-135FDBB2863B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xmlns="" id="{E6CD1DEB-F981-4E74-81AF-01EF5052FB1A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xmlns="" id="{5A5E9103-B128-45E6-8D7D-A6630482BC3F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xmlns="" id="{91F0AD56-88B2-44C9-88C3-5C2E4DABBF0F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xmlns="" id="{0AB63CC7-DADD-4C15-9880-3F90D24E7CE8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xmlns="" id="{085FD947-CFBC-4EA8-BD84-776B2183D1A3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xmlns="" id="{B365C67A-764C-4D0C-BCDF-37754F898C4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xmlns="" id="{B122E54F-762D-4EAF-9F67-826661F5DF7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xmlns="" id="{A15DB635-5846-41CE-B671-DEB2B0FE7AAB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xmlns="" id="{E286059C-6C8E-46DE-9392-6B1EC2C82164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xmlns="" id="{3C640F1C-CCFB-474E-B923-0DAD7494CADF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xmlns="" id="{4514CD02-A877-4A21-9713-64B803FEDA38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xmlns="" id="{3C5A4060-D6E3-4513-B484-9202E4C0F602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xmlns="" id="{D4BF0335-A32F-42A4-B9A5-F6688BC047D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xmlns="" id="{0E72FD2C-D437-4F5A-AF28-2E9A4F4433B4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xmlns="" id="{8B6A8EF8-83AC-47FE-A542-13DC1AC6F6F0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xmlns="" id="{D054DC50-72AB-4E22-A881-63E832BD6CFA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xmlns="" id="{446C8D59-BF54-4888-A003-496B09A0F89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xmlns="" id="{E5B9A17A-541C-4DAA-B2A6-180C6B59393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xmlns="" id="{38071537-3481-4627-93FF-0C66CEA2233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xmlns="" id="{58E679F8-2852-4543-8FE6-A332002C097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xmlns="" id="{C3DD0AD5-CDB9-4A0A-895B-A5E09F7C4A7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xmlns="" id="{3D895A3A-6A7E-487E-9878-33588899871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xmlns="" id="{6CE464C9-9107-417E-B417-D6B0A8D8770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xmlns="" id="{CBE64942-4315-4053-B3C0-F542948DC3A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xmlns="" id="{9211EC99-41F9-4DF3-9BDF-E56C0E55349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xmlns="" id="{68771650-270D-496F-A5E9-8725AE1C0D2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xmlns="" id="{54EFD576-AD62-435B-A3D6-0046EC1FD58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xmlns="" id="{9B71FB48-B78C-4D5B-A364-D3EE6217F75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xmlns="" id="{D4DA894A-DDD4-41CA-8BFC-19210D75B7C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xmlns="" id="{BF90925C-0026-4F54-951C-13F5FA7A29A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xmlns="" id="{C1844470-0401-4495-AAA9-F09E01C1B57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xmlns="" id="{193B9AB8-B740-463E-B9C6-EAAB06534CF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xmlns="" id="{4C70BF9A-408F-452F-BDCF-FF21A94C5D7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xmlns="" id="{DB21CBA9-D43E-4B4E-9B35-0A74F8D79A1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xmlns="" id="{1D30AB96-A207-4028-BF33-F2C008B1A8F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xmlns="" id="{5FFBF4B2-4089-4D19-ABA8-6ED8EEACC53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xmlns="" id="{D96E500A-CF8B-4A45-BDDA-4573E8C8F21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xmlns="" id="{9180C866-B52B-417D-B8B1-4D8005C9714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xmlns="" id="{1F5CA778-4C5C-4D74-85C5-9277D45290C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xmlns="" id="{C2D568C2-6E27-4542-9B74-2F415CBD0C8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xmlns="" id="{C19C026A-C229-48E7-873A-1152D8B120A2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xmlns="" id="{5163CE26-D027-411F-8DA7-5C4663B5F0D8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xmlns="" id="{25E2836E-5563-4FF1-BD18-DEF113474CD1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xmlns="" id="{3C6E15C3-0710-48FD-9B49-96BFF7969971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xmlns="" id="{5F66D169-5983-4F89-A693-6E80EA221F82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xmlns="" id="{84C0F94B-EC26-495B-A7AC-3E2C9C1CC455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xmlns="" id="{26A17D36-49E5-44D7-B13C-68DAA164B036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xmlns="" id="{BBEE0C24-7E42-4C8F-AF69-F166A7EB2D0C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xmlns="" id="{67E4E57E-B935-4F47-BDF5-07D2533D5887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xmlns="" id="{FD4BD447-0FDA-4A76-82D4-DCE02C88C357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xmlns="" id="{97D8335D-71F8-4062-9283-E3F160EDB96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xmlns="" id="{47D075BC-DB52-487E-9D5C-249EE9B6A9DA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xmlns="" id="{DC36A432-E332-4D54-861C-F3C5FC2DF697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xmlns="" id="{FA7A928A-3450-456D-9578-ADC9938D95CA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xmlns="" id="{0A9D5434-29D0-4FC5-8A22-717E70F5CB4F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xmlns="" id="{34538F70-CB0A-45DA-ABF2-4D9873118DDC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xmlns="" id="{B717A5BC-73CD-43E0-8252-FF19E62F8B6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xmlns="" id="{021BCF32-4D88-4E14-A6A0-1C9D8E7BFD9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xmlns="" id="{F290982D-E0D0-4BED-B5D4-3FE93DE5D440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xmlns="" id="{34648836-C8BB-4336-9119-36A81730A280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xmlns="" id="{F29031D5-2F2F-4AAC-8773-31FB37A25BCA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xmlns="" id="{AD2EACCC-D86B-4352-AA73-7E9C4B398FCE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xmlns="" id="{658874DA-6E82-4538-9FA3-C7F755537235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863</xdr:row>
      <xdr:rowOff>85725</xdr:rowOff>
    </xdr:from>
    <xdr:ext cx="184731" cy="271884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xmlns="" id="{76579BAE-E34B-40D6-B29E-FD9DB38CD370}"/>
            </a:ext>
          </a:extLst>
        </xdr:cNvPr>
        <xdr:cNvSpPr txBox="1"/>
      </xdr:nvSpPr>
      <xdr:spPr>
        <a:xfrm>
          <a:off x="4457700" y="13639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xmlns="" id="{38C524D2-609B-478F-8022-7C780FB5C90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xmlns="" id="{A4434004-795F-4DD2-851C-E289CFAE906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xmlns="" id="{D18335E0-FE92-49D0-91CE-D48A6992508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xmlns="" id="{2A35DB25-FA40-4867-B632-CE7714D9782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xmlns="" id="{0275E7B2-A1D7-4BB5-B2BE-8296D66F69F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xmlns="" id="{3FFD25B3-1D14-4EFB-A2F2-D8FD9C2A622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xmlns="" id="{86B54CF1-3FBB-4418-9328-827C64A942C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xmlns="" id="{24390A70-2486-46F8-881C-4CED11A2BB2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xmlns="" id="{3612312A-9E52-4756-91D3-B410EC04813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xmlns="" id="{FE8BAFDD-E26B-4D67-B0F7-86B69263A5E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xmlns="" id="{BBC612BC-54D3-41AF-9962-F1D8CAA9F33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xmlns="" id="{B2C1D1F6-A870-497D-8F3D-8459A904714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xmlns="" id="{1BD2DCF6-F779-47AE-86AA-2E1E50C33FD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xmlns="" id="{FD969679-7ADE-4B1B-B5CE-C41ABD07417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xmlns="" id="{B6610167-F796-4854-8E53-CBF4232388A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xmlns="" id="{329E5CCE-B99E-444C-8C17-393F75F3EEF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xmlns="" id="{9FCA787B-353E-4530-A561-C28330355DD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xmlns="" id="{89AA2755-2071-4122-A97A-51B9FB98867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xmlns="" id="{544AECDC-6005-4C9C-A972-F369E08A773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xmlns="" id="{2BAFE31F-FEB2-4A15-9763-C0AF5D025A3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xmlns="" id="{33DD0E37-9CD3-4CE4-893C-EEA913AF041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xmlns="" id="{1A3566DB-9E7F-4FAC-8568-69E441A4027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xmlns="" id="{1368A6CD-306B-40A1-87DC-E8E46AC7AD1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xmlns="" id="{A8621113-2835-41A6-935A-20D85CAAB32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xmlns="" id="{8A7AA065-60A4-4956-896D-4F2C716C9E8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xmlns="" id="{948CDD32-5CE4-4929-807D-8776E8CE04A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xmlns="" id="{7EC98F9C-4B08-42A6-9A9E-19F01D2E5BD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xmlns="" id="{329C87C2-0568-475B-AC54-A37E0123025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xmlns="" id="{C68B6AB5-446B-4464-BF8A-9B7B4568EBF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xmlns="" id="{A3790D46-EA47-4B58-82C6-D280C5AA06F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xmlns="" id="{E1E76D10-BD31-48A8-9872-CD924D081A1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xmlns="" id="{1DDCBEF9-2502-4148-961E-7C357DDD2BD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xmlns="" id="{3CB8B820-7D00-4F1A-9211-42C5F5F0B88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xmlns="" id="{1CBAF940-6208-4E41-945C-CA1E2F2E4D7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xmlns="" id="{662963D9-AE77-43E4-8BB4-880BFBB4703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xmlns="" id="{7B981114-F280-406B-81D7-911689EBD2E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xmlns="" id="{A01A60E5-A122-4225-8215-1F6107754EA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xmlns="" id="{D0984B74-449C-44A8-AC2A-FED99E25E4D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xmlns="" id="{2009D562-E155-42BD-9559-7EB1A3F7F50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xmlns="" id="{496B749B-2B2A-4E78-9089-6E4C5052617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xmlns="" id="{32B07B77-6934-486F-9E35-4591E964026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xmlns="" id="{E11F62C2-2C44-4AA6-B041-38D41AF8753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xmlns="" id="{83C53EF5-A532-41DD-8E9C-11E44F7E2C8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xmlns="" id="{18885B7D-0747-43F1-9941-A6D78E7B4D8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xmlns="" id="{EE179C67-1583-4392-B106-042EAC835EA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xmlns="" id="{B4AEE95F-F5EC-4580-A8D1-5DD92E2B134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xmlns="" id="{C61F748B-64AC-4013-B059-5F99CA9A946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xmlns="" id="{2EF7AE95-6D9C-42D0-89F4-6FB7A7BC7B0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xmlns="" id="{FF430E7C-F1F2-4913-8C36-DEAE034D276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xmlns="" id="{6BCDE108-93B6-48F1-9A1D-B04CF7C7FD4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xmlns="" id="{32F707C2-F908-43A3-A532-C11AC7D7EB2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xmlns="" id="{D438E7BB-80A9-4B51-A5F8-00E1BADAF35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xmlns="" id="{EE832DBE-1E7B-4802-9534-9FA766915AC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xmlns="" id="{39C82401-2365-452F-B03E-EE748724CD9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xmlns="" id="{ECA4FF00-57C0-4CD5-A55F-6E865990E39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xmlns="" id="{FCDA568C-51D1-4D9C-AF7A-82A644426FA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xmlns="" id="{A6BCBC7C-3B8D-41E3-B907-D2D00DCBCC1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xmlns="" id="{9BCCD26C-DDB8-4228-85A4-04256B030D6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xmlns="" id="{2AE39CE7-5A84-4741-B31B-BDCF12E36CB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xmlns="" id="{01DA7A9A-9166-41B8-A20A-1FD0911B875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xmlns="" id="{CE34A110-A289-4BE4-B642-E5DAE0390B8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xmlns="" id="{B20FEBA5-89DA-441D-8E3D-003A8CE13F4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xmlns="" id="{FE88C849-93D8-45F8-9C8F-9D9AD11A745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xmlns="" id="{4BD82054-C0E6-43C3-831E-A8E44F5A126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xmlns="" id="{5B09F61F-CB0B-43FC-B59F-626F0AC475B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xmlns="" id="{A63F05C7-B080-4D8F-A12D-E97CC2A33B6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xmlns="" id="{2ED7D0C7-74D1-402E-A2EC-E6F3961D459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xmlns="" id="{DC7F2B57-8F42-497A-B260-7F0658D0706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xmlns="" id="{DCB925F8-CFD9-4927-9021-C08DB4D899D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xmlns="" id="{9413FFA4-46B0-4FB2-9926-6AF34827A8E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xmlns="" id="{4FB61570-67BE-42F6-8283-19521388042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xmlns="" id="{8388E070-7046-46EC-92B1-7BA56EE366E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xmlns="" id="{34B9AE2C-3182-41B1-9B2D-854733F1AE2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xmlns="" id="{B175B04F-9A33-427A-ACE6-4E1D0A499E2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xmlns="" id="{19104B28-4567-4A98-BEC1-CB36BA576BA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xmlns="" id="{235ECE76-C3C1-401B-9A66-8486D4EC3D1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xmlns="" id="{570A89B9-F523-4BDC-8AA1-E03A931B2F3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xmlns="" id="{7CC4EACC-7CE4-45B1-A42D-50089A03EBF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xmlns="" id="{1F669BD1-54DA-4063-A5D4-EC239F686EE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xmlns="" id="{4BEAFE18-6B3C-458C-B893-8B36E2485CC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xmlns="" id="{E050C212-CF89-4184-A665-75D5B403BCD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xmlns="" id="{59589471-78A0-42AB-AAFC-3C8F50EE956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xmlns="" id="{37EF761B-E149-447A-B153-17DE695C448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xmlns="" id="{C10F22D3-5CBA-42EB-8F1C-F512D355BEA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xmlns="" id="{6325DDAE-AB81-40E2-8A7B-48581C162AD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xmlns="" id="{89157B1B-6B0C-4DAE-9190-B0F688AB68E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xmlns="" id="{0E6D71D0-A59A-4680-86BA-82EB0734016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xmlns="" id="{BA678433-5CFA-4F37-BD63-961D84FE5E9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xmlns="" id="{E0C33F82-010D-4961-B2A5-70E5F808B71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xmlns="" id="{4A46A4E5-DD20-44F0-8EFE-C1D3CA510EA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xmlns="" id="{DE121F9E-4638-405F-BABB-C2451A644B2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xmlns="" id="{7B969201-DD5B-4662-9669-278F4A74F06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xmlns="" id="{863C358E-C9FD-4E0D-B42A-FB31EC3005A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xmlns="" id="{17EC6DEA-C05F-44CF-9832-C1286399F3E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xmlns="" id="{279FAA12-36FD-4076-8E00-8BFC099E28A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xmlns="" id="{A1FDC10F-BBFC-41C1-B360-FD0CCFB25AD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xmlns="" id="{887EEB91-91AE-4550-BD6F-3651D6528D8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xmlns="" id="{0735CE48-7F45-4162-BCF4-1AED25FEC5D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xmlns="" id="{3F2CB1DE-0B2F-49FC-A991-19B9DA4AF4F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xmlns="" id="{C2E52983-ACE1-4B7B-8CAD-C1EFBADDF7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xmlns="" id="{4A1BCF3A-56BB-4F8A-ACC1-F6B7C35897A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xmlns="" id="{48FFCEF8-3EB4-4066-86B1-58448C62577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xmlns="" id="{C4DF2CF7-FCCF-44D7-8343-D9145D5C7E3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xmlns="" id="{F46CFF8F-BAEB-44AC-89D8-1F7985BF752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xmlns="" id="{567B008A-9DD0-4952-967A-E88F59CFD00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xmlns="" id="{1CECD05A-C340-4E50-856A-4C03EC1FA9C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xmlns="" id="{69AD1FF4-68CA-4BBC-B535-9E80705A52D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xmlns="" id="{EED490FF-CE9C-48FA-B956-28917D4E95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xmlns="" id="{4F26C09C-F8BA-48E5-A5F1-2D69D7B5CBA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xmlns="" id="{F07BE9D6-4206-4EB2-907E-D3EDC576459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xmlns="" id="{7F39AE6F-DE89-42DB-8FB2-92E6AF3C537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xmlns="" id="{B180E824-3F98-49A6-89FA-F76BDF5CC0A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xmlns="" id="{03301F8F-0964-4A40-B6E0-9B18B84980D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xmlns="" id="{5E699B9D-F45F-4058-BAB0-FA999587EBD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xmlns="" id="{DD9686E0-D03D-4F4F-87C0-33E64E23F4F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xmlns="" id="{62822977-1CD2-4A17-A20A-7FC6EEF534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xmlns="" id="{84CCC7AC-8D11-4E3F-A7A2-3FF7ED2B941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xmlns="" id="{94BA511B-E169-4C4F-9B1E-B1AFF6BAE19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xmlns="" id="{85F1D801-C3BA-4E98-8B0A-9F46BC9E2CE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xmlns="" id="{63EDCA72-0ABB-462D-806E-C0531F950D1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xmlns="" id="{8DB55F09-D9B7-4CE9-AEC5-7126D827ED8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xmlns="" id="{95621031-5FED-4ABF-83AA-30EEBD84F1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xmlns="" id="{982D374D-3073-4132-B3B9-06EA1AC474E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xmlns="" id="{DD55DE0B-74E1-4452-98E4-A5214A809C1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xmlns="" id="{D9E61B8C-BFD2-41F8-A51D-AF912274557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xmlns="" id="{04AE82E9-6A6E-4797-AB29-5C59E5748DE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xmlns="" id="{4DFCEDBC-9861-4CA3-858A-676A7A59676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xmlns="" id="{AD63E942-E3CD-4EB3-BDF4-CEFEDD36780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xmlns="" id="{9585F28E-B0DB-415E-AF2A-6E5466BE472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xmlns="" id="{97009C37-FDB8-4E6D-8B7D-06294B2C74D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xmlns="" id="{993D2297-929A-44C4-8667-9D00F012F23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xmlns="" id="{27D67FD0-37EE-43E2-887B-E265499996B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xmlns="" id="{2A417A8D-2A22-427A-8766-C7A4D67AD7C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xmlns="" id="{28026303-F1B9-4F7B-A33F-858A2C23DA0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xmlns="" id="{161E0F88-29AB-4177-A79C-EE55ABE123D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xmlns="" id="{19B84905-4E42-4802-A821-DF40F9F579A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xmlns="" id="{ED15B1AE-0BBC-4E85-ACFF-B63B2A4576F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xmlns="" id="{8008DD99-947E-444A-93F8-3661AD402E6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xmlns="" id="{CBCD98B0-FAD0-455F-A88E-C20C6ADA0B9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xmlns="" id="{E9352480-20D2-4B9E-8B5D-AA760E3FF8F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xmlns="" id="{0956603F-20B2-44DF-9FC5-248C1D2B6B0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xmlns="" id="{60DF11C5-9FAC-4CC0-A895-736219EC6D7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xmlns="" id="{A43A64D6-BFAA-4DE4-80B7-26983452199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xmlns="" id="{F37292E4-D631-424F-9745-759BE68DBE8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xmlns="" id="{8FDC15E8-596A-4F8B-B64A-1C115F54309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xmlns="" id="{14C61A2C-D847-4CFC-A5FF-BB3A8465062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xmlns="" id="{1EB48905-B9A8-4FC0-B301-E106BEC5821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xmlns="" id="{F0679019-B23C-4CEA-B192-07569CEF90E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xmlns="" id="{B00D3EDB-CB1C-4D74-8323-19C6BE1A587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xmlns="" id="{F1BD6F29-1A0F-4EA2-98BE-68F356B6FCD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xmlns="" id="{C9914086-7A1B-4E2B-95CF-944BC8DF989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xmlns="" id="{3F48B34A-5843-4C09-8100-4AFA7BFA341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xmlns="" id="{744BE219-B6F6-4570-B862-CA9715167B2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xmlns="" id="{6740CF4E-B319-4077-A7A0-07C0EC91EC1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xmlns="" id="{8077B6F3-2127-43EA-A728-BD3B6D55D46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xmlns="" id="{9DD92BE8-4D7A-4C7D-B083-ABD74E73652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xmlns="" id="{C645CF4B-534F-418A-A10C-973A3B82BD5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xmlns="" id="{306633D7-E046-4600-8DC7-206F65B97DC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xmlns="" id="{5F298BAC-B1CD-412F-93DA-276D4C2D545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xmlns="" id="{4A900E18-0FA1-4367-A575-BEEDCE2822D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xmlns="" id="{EC5CB339-75FD-46AA-8ACD-1FF887F500E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xmlns="" id="{81E7174C-3D63-4696-9B92-DC92F61FCF9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xmlns="" id="{9E568A9C-9C77-496B-90C8-C376BF004D8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xmlns="" id="{EE64ED99-9A85-40B4-9376-D00B1808B72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xmlns="" id="{7B83FCD3-9312-4ED1-9FEB-FAD42BA1D96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xmlns="" id="{C613BE54-7788-416C-B613-1307E08549F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xmlns="" id="{609DB0E9-02BE-490C-A45E-F12EE0FF15A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xmlns="" id="{6381A1A6-73EF-4BE4-A2DE-897D490B6B4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xmlns="" id="{F482A90A-5EBE-4C29-9DF2-A502FF6732A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xmlns="" id="{04A6D4B4-656B-49EE-991A-4FBD936E0C2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xmlns="" id="{6C83D9D7-7DD0-4B9C-9D79-3A7DA70290C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xmlns="" id="{4E17F7A8-D952-4A33-8E60-5E94744D283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xmlns="" id="{8E012934-BEBD-4332-BF91-6E73B33A729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xmlns="" id="{E5541197-96E3-4BDB-B2CB-045FD2487D0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xmlns="" id="{5DABC220-A506-4D03-AFFB-E1213CD97CE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xmlns="" id="{2A607CEE-D2FE-4F6D-9E37-1EFE7DA4340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xmlns="" id="{6C4B8268-3470-4284-83B7-05604D99CC6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xmlns="" id="{E1BE453D-DEFF-44BE-8707-2E97DEE62CE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xmlns="" id="{EB6BE895-9E1C-41CE-A78A-141F9607AD5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xmlns="" id="{51340AD4-4528-495F-BEDB-51404D5056D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xmlns="" id="{8752DB4F-6E54-446A-A2F6-852CDDA90BB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xmlns="" id="{707611A7-742B-4DA1-9C79-2CC159C342E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xmlns="" id="{39A2B717-93F0-40DF-9A8F-FC1CE5B2C0B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xmlns="" id="{6D646B52-A063-4963-A02F-68FC302297F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xmlns="" id="{5768DA69-632C-44EE-A222-7F576CB76DC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xmlns="" id="{243AC11A-3CAF-49D7-8FB0-B5168281BC7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xmlns="" id="{98FCA915-411E-4B85-A7D6-1AB7A1A189B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xmlns="" id="{E678B7D7-8E08-4CE4-8AB6-D01D7A9D59B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xmlns="" id="{F5BFF511-A6DF-4C2C-91A5-199140986DC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xmlns="" id="{35A1170C-EDDC-44EC-9666-56DBA950C83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xmlns="" id="{FBAAF734-46E2-4FB0-B908-22C20A1F3B15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xmlns="" id="{A948DA6B-8EE9-406E-AA4D-AC70DA83C40A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xmlns="" id="{BB350180-413F-4CE2-8217-67D4F5C7836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xmlns="" id="{5B349324-23E0-4717-9679-346C46A6BC9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xmlns="" id="{093CF1DE-B9F6-4A85-AFC4-0E4A76394D5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xmlns="" id="{8D5D41BD-6358-43EF-BCE7-CA50C472E72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xmlns="" id="{B2163A0D-B03E-41A3-B46D-61914426672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xmlns="" id="{7415F9CA-73FF-4C4E-9FB9-01D9E5D550C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xmlns="" id="{19C2551C-C1D8-4676-8A54-BC9A51C48A8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xmlns="" id="{2AF7D49F-C08D-49DF-AE4E-F744C2267E8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xmlns="" id="{6282C9E1-126F-44DC-8443-14B82D9E541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xmlns="" id="{D81F9B3A-A833-4158-A5AF-9EC93575AA0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xmlns="" id="{E741D7A8-9C15-4680-83F6-6C83B48CD0D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xmlns="" id="{8676D172-9915-467A-8EAF-93238D416B5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xmlns="" id="{F5E2A046-3076-42F9-B1E4-C3D8E3DD894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xmlns="" id="{6B9356E8-B9E7-4526-B2B3-AE51A69C00F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xmlns="" id="{BE2B6F61-3B23-4FEE-80F0-22839BC8642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xmlns="" id="{DB128503-6CDA-4484-9245-ADF5BF1CEA70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xmlns="" id="{BA3D2604-0A30-48D6-95D6-1C02E907C7DD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xmlns="" id="{53CF61EB-6A50-4B89-9977-93527A69658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xmlns="" id="{B1C70569-29E8-4E3C-969F-DF931EC447C7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xmlns="" id="{6ED777CE-14F3-4B98-BE36-AB959823BE2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xmlns="" id="{39507027-C842-40DE-964A-AC4E82AC90C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xmlns="" id="{00CFC6E2-9D14-43ED-98B6-4439BE2C90A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xmlns="" id="{020B1851-05B1-42AA-AC1C-53F78671E80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xmlns="" id="{6766AA23-A916-4B24-AEBA-CA8E3E69C7A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xmlns="" id="{23C57016-6655-477D-A691-9D4A2EBA257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xmlns="" id="{105993F7-6F46-48FD-9426-F6059E1A07D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xmlns="" id="{B87E53C5-EDE4-480A-8AA5-776CC9773D6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xmlns="" id="{64975DC9-9D00-4F11-BD75-1866CD113A33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xmlns="" id="{7066128B-76DE-4D04-B1BF-BE266003485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xmlns="" id="{5541D368-8C11-4FF6-8457-622434B4D35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xmlns="" id="{9B593C74-8D3F-418F-A35F-DDAFAD25306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xmlns="" id="{BF710B0D-B0E8-455F-81EA-28C0983FE36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xmlns="" id="{13A4C511-6A39-4CC5-8F23-6177A279A68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xmlns="" id="{49479FCA-BF85-4DC4-B17C-1E697340ACE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xmlns="" id="{33EA235D-18E3-4CD7-A7C5-5D994A22793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xmlns="" id="{61DA515E-EFB3-49EA-AD99-42136BC64E9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xmlns="" id="{44BD0108-0557-4F33-A2D5-63C73B98BAA9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xmlns="" id="{FDB60E97-F8D3-47DC-B61E-393CA830416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xmlns="" id="{E85DB610-E004-4B27-984A-2C3C223C57CF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xmlns="" id="{EF0ED83B-2EAB-4ACE-AFA2-A9EAF9DD6AE8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xmlns="" id="{E806F34B-8099-423A-B531-43F82D5F7F62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xmlns="" id="{E798E0B7-6FED-48F4-BE1B-8BB498A67FC6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xmlns="" id="{690F5A02-F100-40C7-A4B9-4C0B6FEBCD7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xmlns="" id="{389C386B-F4A8-4E19-8E2B-33BA8C0CD28B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xmlns="" id="{B94313D6-6F24-4E8F-A984-8C62C0901E4C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xmlns="" id="{05C09420-79B5-40F4-8A72-E6B92D911BFE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xmlns="" id="{BB9B77E4-2A9F-4CBF-AAEA-C725EB301DF4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864</xdr:row>
      <xdr:rowOff>85725</xdr:rowOff>
    </xdr:from>
    <xdr:ext cx="184731" cy="271884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xmlns="" id="{B836AF3B-9BCF-49E4-A4F9-F5C048CEA3F1}"/>
            </a:ext>
          </a:extLst>
        </xdr:cNvPr>
        <xdr:cNvSpPr txBox="1"/>
      </xdr:nvSpPr>
      <xdr:spPr>
        <a:xfrm>
          <a:off x="4457700" y="138398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xmlns="" id="{6E3AB5B5-1511-4042-ADB2-DCED802480A7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xmlns="" id="{C0B11A95-EE94-43B3-9A60-DB7FE7486181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xmlns="" id="{7506E01C-BAE9-450F-B942-531FEB497BED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xmlns="" id="{7F645E12-2204-41C1-BCD5-9D725D1D8DF6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xmlns="" id="{BEA8C6A1-57BE-44E9-A461-97BA376B0AB6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xmlns="" id="{C5307AE0-5DFF-4F1C-86F0-75795C2E9D5A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xmlns="" id="{895E3CDE-B981-4D5E-9F23-1F9AA9D60CEA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xmlns="" id="{DDF1ABD7-7C1E-447F-9ADE-AADB389468B0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xmlns="" id="{DBD5C993-7B4A-45D3-A08B-D03F2ECB71DB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xmlns="" id="{F4A599FE-6728-44EC-8DF6-D637585AD96F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xmlns="" id="{F114AE5A-4AC8-48FA-B931-2F4B2F6B4766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xmlns="" id="{390092EB-0FE8-419A-B161-BCA63275374D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xmlns="" id="{C68F5968-95BF-4E71-A163-194E1E055DAB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xmlns="" id="{1620E4B5-EC34-455F-B882-DA607D2B5E80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xmlns="" id="{84A5E43D-4408-45D6-882D-890ACF7D66F2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xmlns="" id="{EC37F324-2D3D-485E-B42F-9F0B4CE57B74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xmlns="" id="{CAA096F0-CEA2-4EDB-A37A-BAFBA3428008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xmlns="" id="{0CE73A79-A967-4D14-A1F6-0887187A64AC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xmlns="" id="{28077406-F3C4-4174-AFAC-9DF9B0181188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xmlns="" id="{67EE2992-9C36-4BEE-A694-1D532EBF7996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xmlns="" id="{1441AD9F-2390-489A-A9F3-D1AC9071548B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xmlns="" id="{7173E3C9-C35D-4769-ADE2-0A283F053DDF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xmlns="" id="{5D474CC3-931F-4B15-8324-6DE0F6B37C8B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1884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xmlns="" id="{37477D42-65F3-4845-8329-EBDAB52EF9B9}"/>
            </a:ext>
          </a:extLst>
        </xdr:cNvPr>
        <xdr:cNvSpPr txBox="1"/>
      </xdr:nvSpPr>
      <xdr:spPr>
        <a:xfrm>
          <a:off x="4457700" y="1415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xmlns="" id="{89EE2CE2-C406-4AB8-AA1A-83D9A2A64801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xmlns="" id="{D6721F8F-4198-46E6-B87D-D49DD2C5FF7D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xmlns="" id="{FE1F2EED-E1A0-4466-A7DB-E298AC1FEE3D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xmlns="" id="{B9BB39CA-D3DA-4372-AD48-386CBCCCDC44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xmlns="" id="{965581E1-8E03-43D6-96B1-04AE80D4D53E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xmlns="" id="{5B3B3A62-37A9-4505-994D-2968BDA3C960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xmlns="" id="{B7A6CFC4-9C63-4154-8060-BBB17CF2BC70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xmlns="" id="{DDDB07F9-3231-46C0-9920-A82769DBB1A5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xmlns="" id="{61F8B94D-A81B-40BE-A4EF-CBB21A135649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xmlns="" id="{146A9AB1-D0F5-47BD-8939-E9A2CFBE1AE8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xmlns="" id="{3BA78C83-2636-4263-B8EC-A524828F9EEF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xmlns="" id="{EBC75BCE-A5C0-43E6-9CED-5F754CAC1672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xmlns="" id="{7B3F7279-B11D-4352-9593-419E4F10CE56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xmlns="" id="{16ADC2D4-3146-4E0F-AF14-546B984A7828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xmlns="" id="{223E43CF-1655-4E18-A816-97980CBA348C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xmlns="" id="{8F66EEF7-BA90-4ECC-9150-7A79A592E65B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xmlns="" id="{D3C0B777-C857-498E-BDEA-B7DDDFA99077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xmlns="" id="{9552C891-53FF-4805-826B-CDDA062CA355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xmlns="" id="{9A261CD7-3D18-4455-A5EB-738B59C7F645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xmlns="" id="{E00FF247-8409-4435-AFF2-A7D3E2CB31F6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xmlns="" id="{11403311-A0F6-4559-9FEF-7083A00EAA09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xmlns="" id="{675DA9BA-8564-425C-A5D3-636BEFED68A0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xmlns="" id="{972D5A54-F4F7-4A06-BD28-46E52B0DF131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0</xdr:rowOff>
    </xdr:from>
    <xdr:ext cx="184731" cy="272119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xmlns="" id="{7B76A096-178E-4A26-8E95-1879F8255F8E}"/>
            </a:ext>
          </a:extLst>
        </xdr:cNvPr>
        <xdr:cNvSpPr txBox="1"/>
      </xdr:nvSpPr>
      <xdr:spPr>
        <a:xfrm>
          <a:off x="4457700" y="141541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xmlns="" id="{99025C95-30F3-431A-915C-BCC33DB25A8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xmlns="" id="{C7C12F4D-F400-4C86-9EE8-D7D91CE50E87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xmlns="" id="{70829195-4E1A-4AF8-BADF-68136987BA0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xmlns="" id="{082A63C2-372C-497E-B8FD-31AB54CA22D0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xmlns="" id="{481D74DD-5E92-4369-9170-D1305594C7E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xmlns="" id="{BA0C3DA0-51CB-442E-8CE2-98BFF394BF59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xmlns="" id="{531253F9-A77D-41D6-942D-71205D740D1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xmlns="" id="{55A9B8D5-17F6-4021-8AA4-25D6D8976E30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xmlns="" id="{86B31A9A-0568-4666-9FF4-2AF6F47F37B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xmlns="" id="{F2C35B3D-059F-43FA-8021-ECA154043094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xmlns="" id="{3E44B453-4CDC-4E3C-B027-F9284AE4829A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xmlns="" id="{69EAB8A8-2C28-4F05-833F-785BB70D22D9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xmlns="" id="{FDFEF6F7-1FE5-469E-A292-A1F6E43660CF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xmlns="" id="{61E27CF8-7D36-4239-8379-0EEF9D105B9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xmlns="" id="{30D978E4-2F60-454B-BB8C-FA4678B99C3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xmlns="" id="{B8E030FD-7631-4527-9A50-0C463F5BCCE0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xmlns="" id="{B4BB0182-8FD1-40FD-A7E3-18D84C0ECC9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xmlns="" id="{C161E094-8021-469A-BF35-3B9248AD977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xmlns="" id="{99D10A8A-1FE4-425D-A318-E63D30CDDEA4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xmlns="" id="{695AB8D3-3740-46B4-8F94-C2B72F38C90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xmlns="" id="{27BE7B1B-F3FF-4D4C-8216-D22181B48788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xmlns="" id="{0E7AC1E5-B67C-48B1-842E-10E1B258428F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xmlns="" id="{65BCB4FD-10E2-4D73-BCB5-EF6535F7F888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xmlns="" id="{4C4F74BD-7223-42F7-9597-572E2D0A639A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xmlns="" id="{6C4C0AEF-0925-4261-BAE1-1B352BC735E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xmlns="" id="{CDA2E597-8B6A-44BB-939B-1C6C2F50092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xmlns="" id="{5DCE6487-B485-4410-A71F-82F2B7DFCBB8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xmlns="" id="{51CA505E-0152-4C97-AAEC-0BAA13AB4292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xmlns="" id="{E2BAE1B5-4E5A-4ECF-8560-E307025F876B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xmlns="" id="{81ED52C0-6B9B-4969-9857-B3E760118A5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xmlns="" id="{A89BDDB8-A7BA-4586-A94A-2E4F18B0FD1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xmlns="" id="{50C90960-E5B0-41CF-AF1F-1AC3CEC4175F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xmlns="" id="{735E5439-C0D4-418E-9046-76018D3261C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xmlns="" id="{12E7867A-BCBD-410E-95A2-1218880C1FF0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xmlns="" id="{383D90A8-AFE9-41EA-AD01-AA5C7ABB6B6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xmlns="" id="{ECA4F574-13F4-4CC6-AEA7-01ACC909471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xmlns="" id="{5B0690A7-382A-489A-93AD-4D0F594EA8BA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xmlns="" id="{7162F74B-D7E2-44F3-B2C8-493851162F7B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xmlns="" id="{DF4EC4EC-66EF-49E8-BB31-B48DE218FA15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xmlns="" id="{D5D3F7A1-FCDB-4630-9592-8C848F3C214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xmlns="" id="{A59DAEFD-E33F-4A27-90B3-808D1B7C017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xmlns="" id="{EE46B8BB-2605-4BAF-8E38-47E7CE8EC7E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xmlns="" id="{B83AD516-25BD-4EC9-9EA8-12231BBE673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xmlns="" id="{85F7AAD7-B8EB-4A0F-B8DC-1996CCF2AEC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xmlns="" id="{54D7EC31-5C88-4A51-9681-94386FFCF11F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xmlns="" id="{49786587-D7A2-4873-8B9A-6D69921E784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xmlns="" id="{FC537285-C234-4A72-8515-886DD0CBDCB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xmlns="" id="{F407A99B-58D4-4FCD-99BC-E4E7BD6D245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xmlns="" id="{1AA994A0-BC76-44CD-ADBD-53CEA7A1DE0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xmlns="" id="{9C508430-0EB4-418A-9532-6EAC8D51C60C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xmlns="" id="{EE8CE532-BEEC-4477-B1DA-C90A457D823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xmlns="" id="{D8D4E3BE-F150-4DBC-96CB-7AE5C749ED50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xmlns="" id="{7820EE56-4A63-4D83-B5FF-1BD368910D4F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xmlns="" id="{666B81D4-4D97-4369-B5DB-DB95E14F1C5B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xmlns="" id="{63317EC4-0C16-4DF3-9A92-FCB151E8810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xmlns="" id="{E9E96FA2-9267-43D6-B9FF-E4A5BA0F15DC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xmlns="" id="{BA17572E-5A43-49CB-9D45-95AC5ABEC457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xmlns="" id="{D73EBA53-40FD-4C8F-B29D-8A301C3824AB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xmlns="" id="{2DBB3894-41DE-4816-8D6A-7DF0A9883F53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xmlns="" id="{EA5CD73B-689B-43F8-AE22-F18C5A958C9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xmlns="" id="{536F540F-5EDA-4A6B-BC34-D4CC94985054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xmlns="" id="{6DCABC4F-4538-40A5-826C-54C7DCE61C17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xmlns="" id="{4CE15588-E7FE-4929-9B2E-E59AB8E64B9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xmlns="" id="{AC9ED5CA-0C58-40B0-8943-0E91FC7FDC6C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xmlns="" id="{542EF0F7-E792-4DC4-85B4-A0C5E0C6489D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xmlns="" id="{60786CD5-D045-46BF-8925-ED2FB98F621E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xmlns="" id="{218D1C02-1E4C-4E17-BE77-07806CC0A11A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xmlns="" id="{11E5D130-7042-4456-BE7B-3A24CD701A9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xmlns="" id="{3626EDA8-CF97-4599-A13F-451DC34CC4D8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xmlns="" id="{C3999884-FB32-4DDE-8EC2-1C0C955055B6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xmlns="" id="{2A9D25E1-11B0-4964-91E3-C0832B608731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85725</xdr:rowOff>
    </xdr:from>
    <xdr:ext cx="184731" cy="271884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xmlns="" id="{A7FDF305-7FC2-4BD4-8398-B8065EBDA755}"/>
            </a:ext>
          </a:extLst>
        </xdr:cNvPr>
        <xdr:cNvSpPr txBox="1"/>
      </xdr:nvSpPr>
      <xdr:spPr>
        <a:xfrm>
          <a:off x="4457700" y="15039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xmlns="" id="{78CA423A-388E-4219-B661-A86B3DDD5E6F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xmlns="" id="{1F686370-65E7-4184-924F-A6ACB3F3D43F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xmlns="" id="{F4D886C7-1F85-477D-A0AE-473CE53C44FA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xmlns="" id="{A2BA756F-851F-4AC9-9424-A33F1F743657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xmlns="" id="{F75D6330-FA42-4500-AAF2-76D9DE7616BE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xmlns="" id="{BC265EE4-E6F8-40B7-8C98-E9ECB105618A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xmlns="" id="{CD184C66-E066-4A08-AE30-A5F0008F36CB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xmlns="" id="{5893ADA3-E792-4170-81DC-DBD676E64AA3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xmlns="" id="{5C86309E-4B63-4BC0-A1E4-FF279A97AFF0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xmlns="" id="{08D2747A-476E-4214-90FB-0399063BD6BA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xmlns="" id="{74051B00-9997-4232-9E80-B619590EBA02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xmlns="" id="{E3926D9B-869E-4F82-8E9E-98D4DA1DE9B6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xmlns="" id="{96669727-E6A0-4A28-A6C0-FDCC986C51CC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xmlns="" id="{DD8E3765-A80E-4D5A-B603-76CEB106F8C6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xmlns="" id="{C22AB361-2655-4DC0-A0BE-4C648444999E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xmlns="" id="{19972600-780E-4DFC-8625-5EFD0349F265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xmlns="" id="{6F6A72CF-ECAF-4428-ABE9-D935030BD07E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xmlns="" id="{93B74AEC-3246-4550-A3D3-EA8D4FAA95E5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xmlns="" id="{05A39E60-E3EE-49DF-A4E8-0B273843D66C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xmlns="" id="{0C30A828-9B1E-42EC-A9EA-65AE7814DECE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xmlns="" id="{3C787B41-0775-4662-928C-245CF2EB0524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xmlns="" id="{D48C2C34-889E-4A20-A9A1-91D3F181C3AD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xmlns="" id="{7F8C1501-CF8B-46BA-B2EB-716E6F46D12A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1884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xmlns="" id="{2075BD34-FDB3-4876-BE95-14F62E596FAA}"/>
            </a:ext>
          </a:extLst>
        </xdr:cNvPr>
        <xdr:cNvSpPr txBox="1"/>
      </xdr:nvSpPr>
      <xdr:spPr>
        <a:xfrm>
          <a:off x="4457700" y="14954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xmlns="" id="{75342BAF-0DF6-40F0-95DE-89D27198A21E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xmlns="" id="{9008ED87-B223-4107-8A6A-5A7514FE8BCD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xmlns="" id="{7763391B-8289-4C2E-8617-4214D4C07863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xmlns="" id="{F87546BF-7E5F-41D2-8C61-4CEA72A3F9B2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xmlns="" id="{34728B30-697F-41CD-BB00-F8193AF52F2E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xmlns="" id="{0D7575CB-BD1D-4448-96E1-AC6301D48075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xmlns="" id="{606A8F0E-DECB-477D-9622-6EE3FBE66ABA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xmlns="" id="{30F127B2-7886-4C27-BDAC-304DA259099A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xmlns="" id="{1A4A4B52-EBDC-46ED-81AA-5A3B00A18E40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xmlns="" id="{14CC88D1-2C2D-4D8A-9F56-678006ACA17B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xmlns="" id="{079DC384-B7D4-48AB-8732-64EFA2700380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xmlns="" id="{B14CFAA6-6AD7-48D1-A9B1-A48AC627882A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xmlns="" id="{A6D0198F-B57E-4555-ABF9-7CED7EDD3832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xmlns="" id="{BE3F044E-7E74-4CB1-A19B-E8264EDF8181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xmlns="" id="{E2FC78CA-A9AE-4DA5-B167-15238E8F9F87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xmlns="" id="{210C4232-AE3B-46BE-B74B-2DC761DDEF0A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xmlns="" id="{67E01400-E0C6-4C46-978F-6515CDC445D4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xmlns="" id="{60960336-367E-4988-B67F-2AA9062B67F4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xmlns="" id="{6990D5B6-0C44-4520-A4A2-F7BBF8E53DB3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xmlns="" id="{A9911B97-FFD8-4EF2-BE77-470B8453C0AE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xmlns="" id="{33DFFC4B-2EEE-4F56-959B-8A46E0F08D53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xmlns="" id="{949CDBD3-F986-422D-9909-04CBD6D820CC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xmlns="" id="{8C5614B8-5ADC-4871-84B7-B8C09DAAC509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867</xdr:row>
      <xdr:rowOff>0</xdr:rowOff>
    </xdr:from>
    <xdr:ext cx="184731" cy="272119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xmlns="" id="{4468E8FF-E602-4684-94BE-7FB790B1DA18}"/>
            </a:ext>
          </a:extLst>
        </xdr:cNvPr>
        <xdr:cNvSpPr txBox="1"/>
      </xdr:nvSpPr>
      <xdr:spPr>
        <a:xfrm>
          <a:off x="4457700" y="149542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xmlns="" id="{55EA72CB-385C-46B3-BDF3-FBA94061034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xmlns="" id="{CD235443-4D90-43B5-86BD-BD0440860218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xmlns="" id="{D6493FB2-853D-45CE-B3D7-EDDB87920E96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xmlns="" id="{08B4299E-64BB-4C73-AEAC-C1BC4F5F859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xmlns="" id="{E63D277E-E190-4C44-A5AA-7AACB38260D0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xmlns="" id="{3920E0CD-BD8C-4196-9FD6-16ACA9968EE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xmlns="" id="{2809203C-D62E-4E57-B7AB-02BE71C26F7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xmlns="" id="{CD1B0A52-4472-41F9-B8E4-9AB325529E41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xmlns="" id="{9B924D1C-F763-4186-9F67-FDB3EB0CC341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xmlns="" id="{620FD324-09CE-498B-9C73-89BE59646AE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xmlns="" id="{F6EE5C37-AE85-4656-8442-B92AEC6E0031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xmlns="" id="{90B9F9EE-E29B-4D94-92D5-8437A82D894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xmlns="" id="{B9ED4DB0-59C6-4DEB-BFC9-5C1AE7CB381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xmlns="" id="{D553440C-3711-4ECE-A348-7B9AA7BE017D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xmlns="" id="{DD8AC030-BB52-434A-A1DD-C65C691AC7B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xmlns="" id="{6FAACAB5-8716-4E42-8D5F-A243C2AFB00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xmlns="" id="{A20CF49E-62C8-4FAE-974C-8C3927BB7428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xmlns="" id="{290BF116-2A3E-4892-9E0D-0A99150BD7F9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xmlns="" id="{6A65022F-BB87-4EE0-88AC-C6AF9D17C07D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xmlns="" id="{4905567F-DB25-49A7-8EBD-14E1E40FCF3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xmlns="" id="{E2805656-2E33-4AFD-9A79-C46431C36399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xmlns="" id="{1E15CF0A-8F7E-4DFE-9074-F502928B1519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xmlns="" id="{E5C9C323-501B-484F-8BB3-3A31EC73913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xmlns="" id="{F914252F-DF3D-40DF-86FD-291F4DBEE86A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xmlns="" id="{2E7C1E12-4040-4F75-8063-C4BE58948A3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xmlns="" id="{99150EDD-F544-4C89-BB5B-4C23ABF1D231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xmlns="" id="{6BD99C20-F68E-4DE7-8E9A-3434412EBB7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xmlns="" id="{DB1EF5BF-C247-4145-9203-69CB455C232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xmlns="" id="{DDC84F86-2EE5-43B1-AFF7-DBCCA36573C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xmlns="" id="{E59A1548-658C-4913-9C3A-21C2B1A79B2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xmlns="" id="{12618287-8AB6-4D85-8C9C-FF99C590DC7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xmlns="" id="{FE5153D2-FC0F-4178-AADE-56306559A898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xmlns="" id="{F127903A-5F25-4A60-8E51-1DD000B05CDD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xmlns="" id="{AD1FA19F-9A68-44BC-AA1F-427209AEBE9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xmlns="" id="{AA606C87-693E-4ACE-83C4-06D5EC79A81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xmlns="" id="{3CE48B0B-BB65-4F12-BB95-144346D51275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xmlns="" id="{5913F255-3F20-4E72-A593-DD515FEC9E76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xmlns="" id="{AD641BD5-018A-4351-A910-0AD1A318961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xmlns="" id="{84EED043-23B6-486C-A14E-BB9D5F76050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xmlns="" id="{A97A8AF1-DBA2-4211-ABF6-C015ABC2391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xmlns="" id="{E93BF4E8-FD78-4373-80D8-CB2D24368C7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xmlns="" id="{D25F8085-FFFC-441D-BBC4-81A633608D6D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xmlns="" id="{0585842A-5B1E-45BA-8405-22558E3EBDF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xmlns="" id="{EBCAD86E-6E84-429F-8841-B65389F7F75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xmlns="" id="{44C1E416-5AF0-43F1-A435-0743C0F409D8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xmlns="" id="{2B69620D-5A7F-4763-87F8-387E87E2F1D6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xmlns="" id="{A670AF36-460B-42C8-9C69-D57E5475414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xmlns="" id="{08F9DC73-5F86-4841-A2D2-7B4E1DD208E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xmlns="" id="{4D87BC8F-6817-4AC5-9D8A-83D8C31D68F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xmlns="" id="{2DA5BDF9-A748-42D4-9902-ABAE56F97CC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xmlns="" id="{3EC323C5-7A1A-4653-A300-BD0ADF2FBCE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xmlns="" id="{26043F5A-A5D9-4A9E-8EC9-BCC2EBC5EE4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xmlns="" id="{7F5A11FC-3484-4D18-83BB-1F320F78056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xmlns="" id="{05271B72-1C2A-4D73-8DEA-F0B1368012C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xmlns="" id="{578D6344-FAE7-416C-A57C-C4F134960EB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xmlns="" id="{25D1DB2F-6FB8-43C9-87E5-AED3BF77B64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xmlns="" id="{80E60963-0077-4B75-9609-6C22502EAF0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xmlns="" id="{09A03311-2400-41EF-89F0-29E452694D7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xmlns="" id="{E6E8B24C-1762-4279-A3C4-28BC0DAB929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xmlns="" id="{C6D6F494-1A25-45DA-A376-F26689DDDBF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xmlns="" id="{FDE85936-16D4-4B86-BF7C-1A2F7B8CECA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xmlns="" id="{37DA9E5B-B971-4DF3-B997-E16C1EAAE4AC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xmlns="" id="{A3392A6E-DBFB-4C05-A586-4A44A85FDE7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xmlns="" id="{B0F4EF32-293F-48E6-876B-3F921C04CDB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xmlns="" id="{3C97256F-08E8-4287-8BC4-A79A90A500B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xmlns="" id="{AFB2DAFD-1505-4E13-9550-BE43D056866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xmlns="" id="{8106C778-C5F0-4748-A741-70AEADA0557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xmlns="" id="{AF5F2985-2F02-40EB-8B4A-84FD4F825EA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xmlns="" id="{7E5B2CFE-24B0-48A6-AD3A-5636E7AE8E2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xmlns="" id="{2B9682CF-6BD9-4541-AA6E-44EB8D2D1C5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xmlns="" id="{B99DE322-9260-4FA9-B780-3E516C721F4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xmlns="" id="{BC09A47C-D01F-40A6-8626-9259DCA39AA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xmlns="" id="{B8EFFA8E-E48A-4A07-BC41-A82A87B4951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xmlns="" id="{3231CF1B-7A73-40B3-94FA-DEB3ED06BDF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xmlns="" id="{6A744233-5BC1-4AB0-B547-6CCAD8EA12F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xmlns="" id="{909FF7BF-DF38-4BD6-9103-0EBCA7421C5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xmlns="" id="{817FBC17-8021-44EE-A955-FCE7426BA8D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xmlns="" id="{C04558E4-4D71-49CB-AD4D-C9F4C6F86AF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xmlns="" id="{89F09B35-43FD-4AC3-B2AF-3EB6ABB0522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xmlns="" id="{78C7B8E1-F4B1-4A01-BEB3-D9E4A345BCE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xmlns="" id="{F2FA5565-9D19-4B3A-ACC0-48771695324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xmlns="" id="{48D5D1EE-1BA3-433D-A4A7-8B10F98134A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xmlns="" id="{415032B3-AE63-4163-B78C-0C9E6BF63B0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xmlns="" id="{FB00D48C-16FB-4926-B189-ACFA69D0BB9C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xmlns="" id="{92D7C4FE-EC16-4DD0-B26A-34E00449822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xmlns="" id="{0C926475-4F06-47E8-BECE-0F91E5801D22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xmlns="" id="{CBD8062D-1BA2-4E6C-B3DE-2CBB55B675B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xmlns="" id="{E40A14E1-83C3-4EF1-A6D9-9D35041934B2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xmlns="" id="{50F2A492-C96F-46C6-BA0F-F2DC128A1E4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xmlns="" id="{0154C1FA-076E-4F50-A27B-02B9701C06A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xmlns="" id="{A315948B-527F-4BBA-8811-A7BF62DE9C6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xmlns="" id="{592CF9AA-F94D-46C7-8C43-85F11D54FA92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xmlns="" id="{803613E6-ECEF-4314-8484-B1C31C9FD43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xmlns="" id="{894E640F-ECD3-4BC3-BDF1-5C6F4F7C049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xmlns="" id="{D20BF541-0434-46F1-984C-D24B36D969E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xmlns="" id="{296303B9-1A8A-4A73-A65D-958A681D077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xmlns="" id="{EE5A40E1-C915-4AF3-A939-3833F6674015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xmlns="" id="{8D2325EE-3AF5-4E48-B04F-524890F1ADB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xmlns="" id="{A4B2550F-ED99-45EB-B8D8-40FCFDAEB96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xmlns="" id="{A7336527-FFB1-4F9D-AF70-ECA9302AA20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xmlns="" id="{544A35C0-D04B-4612-A108-90CACAAB2BA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xmlns="" id="{7AB07AB2-5354-41E1-8297-1118C80BADB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xmlns="" id="{CB600355-2302-4890-A953-8C9A92587536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xmlns="" id="{851FB59C-CD4E-43A1-90A5-57B18693C6ED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xmlns="" id="{09159255-3541-4077-AB39-460CD8C85AC0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xmlns="" id="{AB0D4426-872F-4C1E-8D41-EEBDC97F0D7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xmlns="" id="{F1CF042D-3D9D-4E17-93B1-C124496CC3E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xmlns="" id="{13B0AB03-34EB-4605-9031-1344A7187FF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xmlns="" id="{51479D18-C3A1-4F00-9B6C-C59B1470157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xmlns="" id="{EE0A36E6-BFCF-4A45-BBA3-4AC986D5338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xmlns="" id="{15666C0A-57EF-412B-9091-C364DBF427D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xmlns="" id="{76D9F654-9A07-481E-A302-457063903B6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xmlns="" id="{E397A821-5238-4A3E-B1D5-6A119461D255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xmlns="" id="{4FE2629C-705E-4433-B5A0-295B4E708F31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xmlns="" id="{1E0E99E5-DC49-42A8-A51F-B9434C57D69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xmlns="" id="{2490DED0-F2DA-4458-B867-0E590DDDB4F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xmlns="" id="{B84A56A2-5783-4CCB-B489-1C63379A2E25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xmlns="" id="{653DE1B7-4E52-413C-9253-196752C77C7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xmlns="" id="{24FDD559-D81B-4B4E-A123-2A6B07E527D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xmlns="" id="{10794257-BCAC-4897-A8E4-4961AA266FE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xmlns="" id="{2391FFA4-CC91-46A0-B522-E59E452EAED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xmlns="" id="{A30095CE-7753-47F8-A6D2-3532DBDDE0D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xmlns="" id="{E19770D5-BFBE-4E3D-AD26-1F91B1C894B9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xmlns="" id="{D8EC5A46-DDB5-4CA3-933C-2DA9E8AC43A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xmlns="" id="{E693145A-24D4-4F82-A55C-6F16D47093B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xmlns="" id="{23AE26A2-CAB3-4531-BC97-8BD8153A4CB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xmlns="" id="{67D42EF5-9AD6-4FA9-915E-8DEA4B74B460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xmlns="" id="{73AABC3A-4631-473A-934D-279DE5F655C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xmlns="" id="{E3C09BD2-BA52-4594-96EE-D9E61AF64BA7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xmlns="" id="{33C8128C-A3AE-436A-BAD8-DFF06089773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xmlns="" id="{5FF1AAC9-B073-45A7-B19E-C1E5A4A5703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xmlns="" id="{B29AE3B1-0054-4E2E-8470-ED5560282C3C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xmlns="" id="{B2E47766-2461-419A-B0F0-18172E2BBBB5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xmlns="" id="{8963A9C8-23DF-49ED-81EA-689C0FCDE3B9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xmlns="" id="{74FF2EA4-7196-4FE0-8C49-CFBF89B1FB1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xmlns="" id="{EA00C6F1-4703-4779-80A2-7D740F8019C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xmlns="" id="{EFA35CF7-09F7-4D81-A5D7-097A6AD2AF0B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xmlns="" id="{8B616E3A-2F3F-4E25-9A15-D86519C9BF13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xmlns="" id="{1FADF7A7-CF45-4352-933F-74CBD8631A1A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xmlns="" id="{691860DF-A943-4B0F-A80E-FFFB9D3D87B2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xmlns="" id="{279FCF7F-D40B-4F75-BAB8-069EF0F38D2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xmlns="" id="{C4D4FB2A-500B-4263-B23F-298E77F9C8EE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xmlns="" id="{8350558D-2A3E-43D6-8DB2-53E1ECF2473F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870</xdr:row>
      <xdr:rowOff>85725</xdr:rowOff>
    </xdr:from>
    <xdr:ext cx="184731" cy="271884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xmlns="" id="{19CE2094-FACF-413C-83A8-A2989645B474}"/>
            </a:ext>
          </a:extLst>
        </xdr:cNvPr>
        <xdr:cNvSpPr txBox="1"/>
      </xdr:nvSpPr>
      <xdr:spPr>
        <a:xfrm>
          <a:off x="4457700" y="15640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xmlns="" id="{587FDBF8-1EFA-447A-9DA7-567D4FBA1C1B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xmlns="" id="{3A9E80C3-0128-4613-BB96-2463444F8FAA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xmlns="" id="{41625689-0F2F-4ED9-B22B-552FB37F41A1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xmlns="" id="{C34D8BC9-529A-4590-AA3D-F67A0231665B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xmlns="" id="{62FF8426-9440-4B47-A239-1B023B11118C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xmlns="" id="{0EC64616-5655-478F-8C6A-1AC17AF6E4D4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xmlns="" id="{61D5F31F-9829-47BB-AB31-A00F97E7BEAF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xmlns="" id="{A31D35B1-75DF-4742-8BBF-2815057F1F77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xmlns="" id="{C0FFEAE8-5057-4945-9AFA-029F1F89C9EE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xmlns="" id="{1ABCA783-1D15-46D3-9C21-7688D922FC8A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xmlns="" id="{08B7F5AB-1956-4CB6-8F64-33C3873A05B0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xmlns="" id="{3F3ECD78-CAF5-4D4F-BF53-843AB657E9BA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xmlns="" id="{C96A0466-ED77-4229-8AE5-71D981F209DE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xmlns="" id="{29146098-6E99-4959-93BC-DF620D8A04A5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xmlns="" id="{B982E19B-86C7-4744-B6F6-E8216CABD9FE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xmlns="" id="{01C25B62-F282-421F-8BA0-C5BF6E0407A5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xmlns="" id="{79E9D563-652D-47D6-897D-6967663B68F1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xmlns="" id="{81C240EB-5080-4FE0-AD3E-F09E520968D3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xmlns="" id="{7E1EAC22-3901-45DD-82C6-725312DCE7E3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xmlns="" id="{0475EDF7-32C6-4135-AF1A-061D22B4E583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xmlns="" id="{E209559A-9A5B-4366-80BC-7C92671DFED1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xmlns="" id="{50177B96-1AF0-4CE9-81C6-9665D1C2A330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xmlns="" id="{1A325F34-6B79-41B7-92C7-DFEB07A346E7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xmlns="" id="{2069A685-320E-4C09-B445-32A2DA8B0C46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xmlns="" id="{0DD670E3-72AE-4E9B-9D1C-B94D80C0FA08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xmlns="" id="{BE47498E-8CA0-49B7-A993-82FF15D20E6D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xmlns="" id="{34E4AEA4-E892-4651-8AFE-3B54E920EDC8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xmlns="" id="{3A4C55EB-0180-46A7-A628-5148BEFB8090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xmlns="" id="{D4B8BA9E-87EE-4F9D-9964-4D2758523814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xmlns="" id="{3FB90297-23FE-412A-AA15-BD44AE1A99C6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xmlns="" id="{3D6BB751-DB3A-4D97-AA8B-0ABCF228335F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xmlns="" id="{54952399-284D-400B-86E2-52C123E6024C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xmlns="" id="{036AF33E-2C77-4886-8E83-BD01FA2DF965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xmlns="" id="{B6C1DDB2-69F1-421D-B742-CD9404E5F0A8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xmlns="" id="{B423AEED-694B-4011-8355-04B81D06B585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xmlns="" id="{0034372D-4AAF-4F41-B916-9834443B9586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xmlns="" id="{FD4D0DD4-3394-4ECE-B2FD-8299F1CB3545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xmlns="" id="{73ED45B5-FB9B-4D0C-AA29-C16F9A80EEC8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xmlns="" id="{1687739E-90BF-4FED-ADE7-75281D3FB15C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xmlns="" id="{9283D5DF-67AC-4776-ABCE-A04FE824DF2C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xmlns="" id="{1F292AD9-76CA-46CE-A305-3812A206F7B4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xmlns="" id="{922351B2-9DAF-4A6E-8D60-9970D65F620D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xmlns="" id="{4B70812E-9E8B-4BB5-8130-DD255ED51149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xmlns="" id="{F1FF4EB4-49B1-40BB-8C01-6B060CDE21D9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xmlns="" id="{05A2B326-1CC5-4998-9544-0C165B3AB589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xmlns="" id="{B8E03322-8CED-4571-8F15-2147774CF2E6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xmlns="" id="{E9E36BE8-A24E-4149-B390-407EB3474D5C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872</xdr:row>
      <xdr:rowOff>0</xdr:rowOff>
    </xdr:from>
    <xdr:ext cx="184731" cy="271884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xmlns="" id="{35FD8936-4457-4F6E-9CB6-04ED08E1DD3B}"/>
            </a:ext>
          </a:extLst>
        </xdr:cNvPr>
        <xdr:cNvSpPr txBox="1"/>
      </xdr:nvSpPr>
      <xdr:spPr>
        <a:xfrm>
          <a:off x="4457700" y="16154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xmlns="" id="{743343B5-3ABB-45E3-98FA-62140742CFB3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xmlns="" id="{8A54AD3C-7D4F-45EF-BBE2-8C7F392B38C1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xmlns="" id="{C9DB2F88-F292-4340-801D-4FDC39D743FA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xmlns="" id="{981DE849-BF5A-450D-AB87-47E11C9AD571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xmlns="" id="{1E199C2C-E255-4113-ACC8-4B8647EDA8DC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xmlns="" id="{470C4177-D2AB-40E4-B877-79B76547092D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xmlns="" id="{3418C593-4376-4EA8-A9E7-C7F5C3390AE3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xmlns="" id="{320E62B1-F481-4839-A9D9-111B8832DC0B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xmlns="" id="{E434AFD5-F16D-4A97-B406-F1084173719D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xmlns="" id="{CBCAE35F-7CB7-4A63-B467-4E2F9CF6B186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xmlns="" id="{FC281C4B-C52B-405B-B8C0-5545509E6F2C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xmlns="" id="{098E4CFF-9126-4F64-B404-9BA1C855FE9B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xmlns="" id="{38B02841-FABE-42E2-A47E-858DA25540D9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xmlns="" id="{EBC045A3-9830-40C8-8CB1-FDC09054818F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xmlns="" id="{10540F7A-CEB9-4F0C-BB42-ACED353EEEA4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xmlns="" id="{FEA87BD3-9923-4344-8E9A-27072693898F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xmlns="" id="{A687BC5F-89C5-4C34-909C-E73E9756C51B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xmlns="" id="{AA8D58E4-A15C-4E47-912B-7E6DDB5488C4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xmlns="" id="{099D84D0-F404-4833-A7E5-8B48D03CE363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xmlns="" id="{7023ADC1-C0BE-4EA0-9640-38DFA7F8EAEB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xmlns="" id="{DFC3BB96-49B9-4C03-86DA-161D484F09CC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xmlns="" id="{05449B91-71C1-4BF3-BD7F-ECFEBB83C94A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xmlns="" id="{31F636D7-850F-4D00-8B7B-4C8557DFA3B8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874</xdr:row>
      <xdr:rowOff>0</xdr:rowOff>
    </xdr:from>
    <xdr:ext cx="184731" cy="271884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xmlns="" id="{C919B134-4F91-47DD-8D1D-64DD1B3F8D92}"/>
            </a:ext>
          </a:extLst>
        </xdr:cNvPr>
        <xdr:cNvSpPr txBox="1"/>
      </xdr:nvSpPr>
      <xdr:spPr>
        <a:xfrm>
          <a:off x="4457700" y="16554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xmlns="" id="{E4D96A5A-6F34-4EE3-9226-FB5A5CCEFC8A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xmlns="" id="{070C0ADB-ED0B-42AF-A4F6-AD5CD2DA0D2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xmlns="" id="{F8477C29-449A-4509-A450-BA407C7D35D0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xmlns="" id="{4EFE9456-6FF5-47D3-A3BE-9662AD699821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xmlns="" id="{A79CDAC9-8E4B-4A3B-9E9B-982D5AED83C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xmlns="" id="{D9E20A3A-E4C9-4FC1-BD8E-9ED0247D621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xmlns="" id="{FAED1945-2F2C-45FB-9091-BC33FC1D73E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xmlns="" id="{00A1609E-73B5-451A-8C1F-DE01C86384C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xmlns="" id="{A0FED7D4-7314-446E-8BA9-AC16252FAC01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xmlns="" id="{5A2CFAF8-6DB0-4056-8ABB-F212C6864B3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xmlns="" id="{DEDD9466-124E-469E-AF8A-0ABB8F0A3C8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xmlns="" id="{E099C65C-B533-42B8-9DCE-C838A157832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xmlns="" id="{4DD1485B-2D5D-4AA3-8243-9EC426BF5AD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xmlns="" id="{D4106FD6-F7F0-4BD3-8FB4-6E9A17F2832C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xmlns="" id="{67885589-1E5C-4A79-8C1D-9B67687232B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xmlns="" id="{72B68ACE-7538-45A2-8D1F-29DC2BDDD58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xmlns="" id="{298CBDF1-7D9E-4E24-9401-91E49C5299A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xmlns="" id="{9B6A1CC8-E2BF-4EA4-A676-E14189597A40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xmlns="" id="{14EE07FA-688E-4FFB-8D85-7C37663DD08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xmlns="" id="{E6767241-3615-4A92-952C-9FF8791697C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xmlns="" id="{F5D5FCBB-4E90-4B67-A301-2B27C196652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xmlns="" id="{998F87A3-5B02-46DA-AC0B-0E703E3C9FEA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xmlns="" id="{377280A1-49AE-4B91-85E3-20880D5A408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xmlns="" id="{E4FFBC72-787F-4792-9EF0-336AEAB06F71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xmlns="" id="{242484C8-E675-448C-8C88-D271B085A5E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xmlns="" id="{EF2E8ED7-8486-45BD-981E-BE6B89A2729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xmlns="" id="{FD39594D-F545-42E7-B71E-44F5C40CFAE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xmlns="" id="{BA05AE97-2253-4805-BF98-053E580D31A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xmlns="" id="{8E78D688-B5DA-41DF-A7BE-37E4CCDA41D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xmlns="" id="{F3F9EE3B-88FB-40A3-A23D-25DD8828109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xmlns="" id="{4D2670AE-94FD-4DC4-A7BD-DE1CC166D059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xmlns="" id="{F0B44C5A-D8BC-4ED5-832B-23500FF2743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xmlns="" id="{819BBD1F-A75A-4F83-ACF4-AD3346651EE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xmlns="" id="{150D4B89-4D92-42F7-8FD3-18BD0341967A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xmlns="" id="{1D61B442-0F21-4B80-9732-E125778001B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xmlns="" id="{E8B7B32E-F748-431D-96F3-9D31B5F28040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xmlns="" id="{BB6FD8A1-7B93-43F7-AE91-61EB6BE6FB7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xmlns="" id="{35F2121E-C584-45C1-B15D-242095AA7F8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xmlns="" id="{5DC67FE8-6083-41F9-B2DF-3C42C1C12D1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xmlns="" id="{401D2003-67FF-4267-88A8-486954D357D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xmlns="" id="{203D8DD0-C01D-416F-B87C-A30666ED782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xmlns="" id="{4310EC68-F88E-4FD4-8FB9-73A12894707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xmlns="" id="{8E3DF4C9-8DCC-46FD-BECF-130CD782C31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xmlns="" id="{51FE9F34-69E3-4DD1-A85F-DC543A08746E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xmlns="" id="{53667EAA-0D56-4493-8402-B6E41EB9BDF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xmlns="" id="{603C879F-63B0-4505-B827-C0A6D679B4D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xmlns="" id="{47738478-6121-4BEF-AC1C-C3E2576758F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xmlns="" id="{81616412-2952-4E00-941B-57714B78EFCE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xmlns="" id="{0A0F5C04-5E79-4903-ACC6-CA20E0F7F165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xmlns="" id="{974AC9F2-9E7A-4692-ABA8-5F0684BF9AB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xmlns="" id="{0E385389-4CC7-491C-878B-380E8B2B3D6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xmlns="" id="{8915C71C-03BF-434B-B808-5586319DA7FE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xmlns="" id="{63FCEF40-ADCD-4AF1-9F8F-1CA162B38292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xmlns="" id="{65C7B372-D319-4900-87DB-C6DEF5702432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xmlns="" id="{D60B3309-87C2-4E5C-8F5F-7DE6CB536444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xmlns="" id="{07033EEA-88BB-4C44-BF67-966A97759E31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xmlns="" id="{6B86EF09-6E14-46E2-835D-4B0CA313180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xmlns="" id="{E5E49BCB-20B2-4C5D-88DF-56F25DC89609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xmlns="" id="{1B085C92-66F6-4173-855F-D8748037A8A8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xmlns="" id="{C68A89C8-2DEE-4E1A-A193-F26393AB2D13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xmlns="" id="{42C59202-9839-43AF-A88D-CA7EC36F3D63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xmlns="" id="{A8618116-BE20-4D44-913A-6E85A69A20B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xmlns="" id="{1D91F46C-80B0-44EA-B343-43F4260DCC19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xmlns="" id="{976937BA-FFAD-4C26-9D2B-76E869880A99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xmlns="" id="{FADD6D7D-55BE-496F-A7B8-4D2BBDCE3863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xmlns="" id="{E6683177-9F9B-44FC-9846-F99C13B2587A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xmlns="" id="{6145857D-31FD-4DF5-A84E-D77F0B942E6F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xmlns="" id="{9271B67E-9F92-433E-A00A-473FE17430F0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xmlns="" id="{29EF0014-EAEB-42F0-B0D8-A08EA2018D09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xmlns="" id="{3960141E-2E12-4D55-91FA-A79CF7EEC93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xmlns="" id="{474CFAF7-EDFB-418B-8CEB-5F4263DF8EDE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xmlns="" id="{73B1BF6E-9AF8-4D7B-96CC-0E9B6D8ABA2F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xmlns="" id="{CFC425FE-1ADB-45D6-8163-3ACDE8A520B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xmlns="" id="{E2A5D7B8-A13D-4DC0-B99B-D76419D3C0A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xmlns="" id="{FF87E117-C962-4BB5-B462-E1CF160732BE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xmlns="" id="{3D651672-78A4-4CFF-A965-CD636AD412A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xmlns="" id="{4E965FA8-5294-48DF-8265-75066158AB3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xmlns="" id="{F02721EF-42A7-4ABE-9B4F-63ED7919662E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xmlns="" id="{C5540BF9-094C-453E-9497-DEE72FD03E84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xmlns="" id="{9CD2B132-3BFC-4127-A88F-036852FF9319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xmlns="" id="{C903F50B-99BD-4732-84C7-A1AECE778CE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xmlns="" id="{91ACDD3D-FF47-45C5-BE96-498887D91E7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xmlns="" id="{8E7A082C-CFB0-4B5F-94D2-E4DE61FB15A5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xmlns="" id="{CF9DCAE3-4122-4F9A-9C89-72E984C4341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xmlns="" id="{3D1AFD90-52BA-4A6F-A553-03753F66F399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xmlns="" id="{73358F9C-1F64-4D15-BF52-E6F72B381C08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xmlns="" id="{69D322D8-5383-405D-9D05-6DBA5731091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xmlns="" id="{1F7A3DA9-0B92-4E78-AE2F-8E441B6E7BCA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xmlns="" id="{6DFE8385-B071-46CC-AEC4-33D9F5779308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xmlns="" id="{F9DEAEAF-B942-47FF-8CE5-E6616E7D4CF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xmlns="" id="{DE03CAAD-E0B6-410A-BC03-D928315F91D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xmlns="" id="{CFB02F69-2B5B-4CFD-9691-3F58C8EB33F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xmlns="" id="{7E7300BF-2574-4C30-ADEA-66026CBF56D8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xmlns="" id="{862EA90D-5F7F-49BB-9196-6ED888A3D20C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xmlns="" id="{0428AF1E-E3EB-40EB-9D66-FF9A2177675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xmlns="" id="{FBBD8A00-A163-4012-98A5-85F62B5F87A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xmlns="" id="{50D5AE99-CB7A-4F8F-8FE9-CE13AF3B90E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xmlns="" id="{ED907FA1-EB74-41C9-B886-E22B0D5EF52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xmlns="" id="{87D76C6A-3AFF-4635-ABC7-D50C85CCF2AE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xmlns="" id="{802FD131-3F1C-4ABC-984D-F1EC5C95B12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xmlns="" id="{47927BD8-AB66-41D7-929E-E160D466291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xmlns="" id="{70E1DB56-AA3F-4DF5-B0C9-28F8B140389F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xmlns="" id="{65DE3B05-3E6C-419C-B1D7-11D31DA571F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xmlns="" id="{01298956-C34E-43D2-AC8C-05B7B355810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xmlns="" id="{6E1FFAFF-C9B9-4DA6-B303-CE611E9763AD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xmlns="" id="{E78CC476-C97B-4465-A147-A8E835652572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xmlns="" id="{66A98B1E-D6B7-442F-8A1C-62D194E638EC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xmlns="" id="{21140F12-E30D-4164-AE40-D376FC2B4080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xmlns="" id="{59619D5D-2B9A-470B-AC50-E7D028443704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xmlns="" id="{3C8FE3FA-5606-4D75-9D9F-590DA16275CA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xmlns="" id="{3900195C-4ACD-418E-88A4-B7E5A9BC4FE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xmlns="" id="{752E7A24-F1D6-472A-8B6E-4BC2AFDFEB13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xmlns="" id="{B10173C1-6766-41A3-BCB6-F56C39E7510C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xmlns="" id="{9FB7E487-9C86-4D03-8EB1-3C469E1B092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xmlns="" id="{5E69A843-975C-400E-BCDA-1F2959349D28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xmlns="" id="{F64668A7-E745-4890-A606-028D60A913E7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xmlns="" id="{3D0A64E7-86A0-4E82-AF3E-810FEE2A4D69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xmlns="" id="{0C977164-D496-4D04-A514-4CB99FC88F00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xmlns="" id="{DA4487F0-F139-4A8C-B423-0F650138C01B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875</xdr:row>
      <xdr:rowOff>85725</xdr:rowOff>
    </xdr:from>
    <xdr:ext cx="184731" cy="271884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xmlns="" id="{7679343A-43D2-4D71-A28E-812E0234D3A6}"/>
            </a:ext>
          </a:extLst>
        </xdr:cNvPr>
        <xdr:cNvSpPr txBox="1"/>
      </xdr:nvSpPr>
      <xdr:spPr>
        <a:xfrm>
          <a:off x="4457700" y="16840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xmlns="" id="{20B7E170-5ACB-495C-9542-009B6B6CCD98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xmlns="" id="{34A8E8FE-B54A-4F4F-BFF8-AE5EFF045167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xmlns="" id="{460D60E0-41DB-430D-B047-9A61323E6D4F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xmlns="" id="{B4EB76F1-7204-44F1-917D-D0B03B6AEE55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xmlns="" id="{B8E4578B-54A3-4088-B927-EBFDE484B97A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xmlns="" id="{C2A41751-06F1-4BFE-B6DC-98681765ABC1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xmlns="" id="{1C3B9D42-81E7-4DD9-9243-DF5A0EF5ED06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xmlns="" id="{F3A80478-0992-4789-ADE2-1F2DF358CB2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xmlns="" id="{F5A728BE-054D-41E1-92F4-666ACEB93974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xmlns="" id="{AAA33E18-7900-40B3-AEBD-B6B9CA539515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xmlns="" id="{C1265CF2-A690-4350-9070-8CAC2190D491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xmlns="" id="{D368E1B8-080F-4F46-9CBC-F74C755C11A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xmlns="" id="{08C4D8AC-2776-4026-BC14-257E2C9ADC64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xmlns="" id="{ED885D07-2BBE-4E35-B7AA-6DD40CC687D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xmlns="" id="{B732649A-2DA1-4DF2-89BA-A18B9DE78AB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xmlns="" id="{15DD13D9-EF2C-4D8C-9881-9EF828511214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xmlns="" id="{3826C95B-2B04-4A90-9C88-DF9B36347E40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xmlns="" id="{3F53E5F7-7ED3-4CD3-82BA-A5A2C2D2AC8B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xmlns="" id="{612AFD2E-60A4-4816-A86F-F4CB06625EA1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xmlns="" id="{412255EF-33F1-4FC5-AC18-3EF1050FC388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xmlns="" id="{8C640088-A295-46CE-BD63-E0BB6AF38BA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xmlns="" id="{A47D5F47-1674-49BD-A3EC-6319B7AC31A0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xmlns="" id="{9AF4CC52-444B-4841-BA6E-4C62EC245F5D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876</xdr:row>
      <xdr:rowOff>85725</xdr:rowOff>
    </xdr:from>
    <xdr:ext cx="184731" cy="271884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xmlns="" id="{E1C4D1D4-492B-48E0-B0DC-1AAC6A9C4D7E}"/>
            </a:ext>
          </a:extLst>
        </xdr:cNvPr>
        <xdr:cNvSpPr txBox="1"/>
      </xdr:nvSpPr>
      <xdr:spPr>
        <a:xfrm>
          <a:off x="4457700" y="171640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xmlns="" id="{B3CB15A3-804E-4426-BFA2-89F6BB271002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xmlns="" id="{65F5DB6B-71F3-4F61-8149-23812153811B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xmlns="" id="{BB3B80C9-C700-4A5B-B6EE-1B4998EF501D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xmlns="" id="{382B2F17-066B-40A0-9624-752FCA53665E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xmlns="" id="{231DB06F-127B-4A4B-B9BA-965FB8A51C1B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xmlns="" id="{98C58446-7A38-4783-8E45-6962C86A4BF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xmlns="" id="{CF4345AB-DB9E-4966-8393-BC7AAF7A4DF4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xmlns="" id="{578B08BE-AF48-4E88-8873-6B8848D7011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xmlns="" id="{6955BC21-17CC-49FA-A2DF-A71DBF7EC460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xmlns="" id="{BC918F36-996D-4941-AC3E-92E9E9F24417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xmlns="" id="{B035AC2E-BAB6-45F1-84BB-159768675F94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xmlns="" id="{EC7DADA5-58E5-44F8-B462-893259424D52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xmlns="" id="{9DF4F9E4-F483-4F2A-8353-BEBF6AA60B5D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xmlns="" id="{1FD5BA53-8F5F-4D89-95C8-12C79A7C3860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xmlns="" id="{B76B590F-EC40-492E-AFAE-9893E55DB865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xmlns="" id="{6405639F-0C01-49AB-B39C-9D157CC6EBF6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xmlns="" id="{F2D16600-81EE-4AB3-BA8C-8CA39832A7B5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xmlns="" id="{3A549A7C-11F4-4991-966D-A3E74A873BF0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xmlns="" id="{65278F08-C58B-4B3C-A226-E4BE647899B6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xmlns="" id="{9F0A71CE-DA38-4939-BC92-1D3338B37E1F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xmlns="" id="{92A84CAA-208F-4B69-B8FF-F42D8A750954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xmlns="" id="{71EED199-2568-44F9-98CA-447B5E404C4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xmlns="" id="{668BAAA7-3EE0-4C02-9B41-99757C88C16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xmlns="" id="{F6386B60-AFA8-4B6F-89C6-10D65F14FDE3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xmlns="" id="{8546EE62-B028-4287-A769-3CB4FEA67A5A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xmlns="" id="{B92F2CFB-09FC-42C6-9E18-BEBC81348B25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xmlns="" id="{91DB2103-092F-4899-8C74-B59C0E4F8E32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xmlns="" id="{ADD530F8-2179-49DD-97DF-19ADD8A927AE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xmlns="" id="{EB27B92F-8888-4DBC-AC9E-1823FBE59C72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xmlns="" id="{9E3871B2-D177-430E-A326-F992932744A7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xmlns="" id="{92654588-C250-4654-9BF1-91C54BD5503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xmlns="" id="{D9666EC2-BC17-49FD-9FA3-A29038DE1C5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xmlns="" id="{869DDA07-C4D8-4DF5-BEB4-8C6F955B393C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xmlns="" id="{59E3CD91-10D3-4AF7-B440-8AAE1538F133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xmlns="" id="{BBB219A6-9030-4E65-8941-5FC862BE4BB4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xmlns="" id="{A039DBA6-5E66-4431-826C-324DA48B95BF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xmlns="" id="{98F22A36-0544-4F2A-AE42-5BD933E5EC84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xmlns="" id="{9E7CC882-1FB5-462C-90B3-CD323A8A2FD5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xmlns="" id="{D075ED1C-03A3-4541-8676-A2058A3C2605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xmlns="" id="{FB4C09F3-FFE7-4027-A990-A52F55B5AAC4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xmlns="" id="{09083F5F-58B2-4585-A965-284CFB26424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xmlns="" id="{24E98AE2-D832-45D4-8430-E9CAD695C1D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xmlns="" id="{5A65C7EF-E37E-4DDD-AC86-DF878439E53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xmlns="" id="{E90BC8EF-901B-42C7-AF61-B3E5DAABCF4F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xmlns="" id="{81C30937-1351-4A26-9AE2-D1FFABBCE41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xmlns="" id="{2B4810DA-47EC-4864-98CC-24F87740D3B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xmlns="" id="{6DEE0F62-8E92-4712-A0FD-766BBAC7EEF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xmlns="" id="{237790E2-0E12-4863-8DFF-D13F19FEBAF9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xmlns="" id="{CCB02E2F-54E4-40A1-A38B-97A54779B1D1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xmlns="" id="{F183912A-C7B1-4B9F-9335-FFBA88995E4C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xmlns="" id="{242ADDA0-64A4-49B9-BF5D-3129A88B582C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xmlns="" id="{28006B52-8ACE-4997-852E-A1D712BAF6D8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xmlns="" id="{37D33E9E-F537-428A-827D-67A4098B334B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xmlns="" id="{800A9FE1-7138-455E-8E06-350949C326D0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xmlns="" id="{C26373BF-3D38-4C7F-BBEC-C9F16546133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xmlns="" id="{8F85F202-ED01-40A7-88A8-7F9153262F6E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xmlns="" id="{470D810B-04CA-4D1E-9D15-0D10718B4B9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xmlns="" id="{A0E878FC-0286-4DFA-87A3-D93A1CE29F55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xmlns="" id="{1D1309A3-C93D-49A4-926F-51BFBA3787CF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xmlns="" id="{813BEEE7-849A-4852-BF78-03BBC6A5BEF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xmlns="" id="{FCBCF90D-3DDF-49E5-B431-560D6527648D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xmlns="" id="{2B58EFB3-D3E2-4036-BA89-B7542B601D1C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xmlns="" id="{96BBB4E0-88F7-43FA-8C8C-687D0AC7D9CC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xmlns="" id="{71C057A7-0FA6-47AF-A1BE-3BD326AA5824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xmlns="" id="{3FE6C420-F70D-4E41-90AC-5A57D3B77F5E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xmlns="" id="{C5776E37-0E25-43A6-B5F9-5591BA968F21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xmlns="" id="{E3A24E48-2D75-402E-8D87-6C72E1C823E7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xmlns="" id="{71834913-E4FF-4E5A-AF2D-443E2F599C66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xmlns="" id="{CB211928-FAB6-4DFE-8700-2AE32AACD03D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xmlns="" id="{F33778EE-D8C8-490B-A609-BE5D4AB740D2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xmlns="" id="{40E6A702-B456-4D64-8826-9E4033F6B39B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xmlns="" id="{F56F6F90-0157-411F-85F1-2D873FA77692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xmlns="" id="{301134D6-E5F7-43DF-AC9E-2AA44C587A3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xmlns="" id="{6743180E-36D7-401F-B6D7-0FA1E421957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xmlns="" id="{D8441CF7-001D-42BC-9C36-3F8C4ACB662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xmlns="" id="{A0A281FD-B90D-44B4-B2D4-71A68D0C653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xmlns="" id="{CC113566-2FFF-4A2A-98F9-F1B23BC6574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xmlns="" id="{1E2532F2-628D-40DA-B497-10C518A5FB7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xmlns="" id="{B6CF7422-2F3E-4205-971A-4100AD0298D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xmlns="" id="{50C80FCA-D510-450D-97F8-F6E3526A631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xmlns="" id="{EFEC0EAF-B44E-4E35-893E-6F9870CBF02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xmlns="" id="{0FA9936A-6AEA-4077-9A8E-C9B1D4AC9D6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xmlns="" id="{F3CC2BFA-7233-4C2D-AC63-9BA99B8D478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xmlns="" id="{ADE212C0-7BA8-4FA4-B229-2F42EC29A0D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xmlns="" id="{8EC075A8-F488-40C8-966D-CA8D09FE5C0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xmlns="" id="{C27BEC8B-77E1-4C86-BBB6-725BB8026A9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xmlns="" id="{69662C17-080D-497A-BFD1-1CFBDC6F0FD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xmlns="" id="{574AE52D-2895-4D0D-B7C3-E24464CE450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xmlns="" id="{86CBAB02-E270-429D-BE9D-2AD916FA84A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xmlns="" id="{2F2E9D3A-61F0-4EB0-99BC-96591CAE8A6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xmlns="" id="{2420BBCC-1FAE-4540-9EBF-CAF8C2C2030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xmlns="" id="{64823F69-065C-4020-A5FC-857D21E019A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xmlns="" id="{436C5B91-11AA-4367-A9A0-5D1EA98020F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xmlns="" id="{39835712-4356-4B3B-B627-4FAC8E48FA3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xmlns="" id="{610C4823-B19A-4628-97D0-C001F36FBB3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xmlns="" id="{875AEE97-2280-4B5A-A21B-907B8C69A7A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xmlns="" id="{FA61ADF2-4E98-4B56-827A-F0A6F89B7668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xmlns="" id="{D19E65AA-4E08-4BF5-9558-131CAB4651F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xmlns="" id="{8A9C9EAB-81B1-47CB-A92B-20B62AA0CD0B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xmlns="" id="{3B404300-611F-44B6-B235-636873398AA5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xmlns="" id="{085DFC91-9244-48B2-AB03-6C8A38799D1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xmlns="" id="{BFD6B158-AF48-4F69-8DEC-38C7B6955A2B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xmlns="" id="{81C168CE-BA29-40E7-88ED-61C6809B12BE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xmlns="" id="{71CD476E-891C-479D-B6F1-33AE16AA43AF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xmlns="" id="{4E2E6DF9-5E13-4387-A7F3-23018A45786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xmlns="" id="{097A7657-B5B6-4A4B-959A-B923086BF96D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xmlns="" id="{A32D835A-EA52-4591-8F11-E74147A9E174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xmlns="" id="{CD53E56B-80C8-4BC4-B924-ED0D034E95B3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xmlns="" id="{3C21EC51-19E4-4A9C-96A5-07BAAC7B0E0E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xmlns="" id="{900A9FDB-9A5B-4325-B54B-35266444784F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xmlns="" id="{82232F85-B23C-40AF-9572-A7EE67457706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xmlns="" id="{333FC400-3E2E-4CEF-BD4B-CBD2A42540BD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xmlns="" id="{20061665-D403-4CC2-A05E-E1903A3F84B8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xmlns="" id="{0FEF3713-0748-4C7A-8EC1-6D88110D62F7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xmlns="" id="{5F285DAC-A7C2-412A-8F53-76DDACB8EA6D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xmlns="" id="{5D761AC0-2465-4BE3-A3E3-5E34D2AC8B84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xmlns="" id="{574EB826-3D24-45C0-817B-2072283F8E58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xmlns="" id="{EFCE732A-EC84-45CA-9834-92596E911032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xmlns="" id="{406FA0FF-2BB7-48FE-9188-E7D082CF7291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85725</xdr:rowOff>
    </xdr:from>
    <xdr:ext cx="184731" cy="271884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xmlns="" id="{619187BD-0801-44A5-B088-5CACF52FAE47}"/>
            </a:ext>
          </a:extLst>
        </xdr:cNvPr>
        <xdr:cNvSpPr txBox="1"/>
      </xdr:nvSpPr>
      <xdr:spPr>
        <a:xfrm>
          <a:off x="4457700" y="17964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xmlns="" id="{1FDDBA10-77B2-4F3A-B455-FF52C82F380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xmlns="" id="{E5D829B2-CADE-4C9C-BAF0-CB44D12ADB2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xmlns="" id="{700A97DD-FC8E-4472-8E7A-2B3DD055D29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xmlns="" id="{C2FFD211-8D69-4421-91C1-3B617FF7E03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xmlns="" id="{CD40694F-F9ED-41BB-912A-5CE43D3D346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xmlns="" id="{6171B4A4-8850-4169-8856-C9CDB460F05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xmlns="" id="{C7A9EFFF-14B9-4B74-8753-65F5A287FD5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xmlns="" id="{933CE4D2-E470-4531-A8B3-D91532563C8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xmlns="" id="{5A5C7F11-ADD3-4BD5-8BCB-0DFAC89FAA2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xmlns="" id="{A087AC3D-D9C4-470A-BE7B-ABC249E11A8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xmlns="" id="{D9CB6E75-429D-4A59-ACC4-BFA278C41A9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xmlns="" id="{C4FCB22A-4EF6-4522-9BB9-77BEB8584B1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xmlns="" id="{C43E337E-5518-4912-9FFC-1460075A503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xmlns="" id="{C61C0B04-0FC5-4A77-92B9-137DBEA415E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xmlns="" id="{2AE7EB23-7C87-421C-979B-408C3640FAC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xmlns="" id="{4FA8E20D-ED4C-4645-8CA3-53AB58E505A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xmlns="" id="{44B9B51C-0FA6-41AA-9BE8-891F22BE47C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xmlns="" id="{236B838B-B444-4E5C-BEA2-CE71A0BFFDD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xmlns="" id="{DA0E6F59-B0F6-4F61-8E1A-907074A91A1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xmlns="" id="{BEBE9FB2-E02E-4DC5-9E4C-5806DA46F3D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xmlns="" id="{38AE3B33-0D0C-404D-B01C-8D5710B587F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xmlns="" id="{4A2F3377-2C99-434F-815D-5AAD59E71C0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xmlns="" id="{06E723B6-58B5-4EBE-BC11-18491DD637E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xmlns="" id="{36336A8A-075D-4015-9AE6-EDF7F428B4B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xmlns="" id="{58719E90-C44B-4DE6-A558-5449DA7CCE2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xmlns="" id="{42894A67-E3BF-495D-A332-F4C80CA7D44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xmlns="" id="{934DEFA0-C7AB-4430-B5F4-BD0C7735334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xmlns="" id="{5C3CD305-7964-4AF5-8456-B5E96CAD0D7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xmlns="" id="{2675A352-22A7-49BB-B19A-AE83928D0F6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xmlns="" id="{07610F74-1353-4713-BB59-779B0AC10FB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xmlns="" id="{D00E4769-0600-4AC3-9D72-2CC53730AAF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xmlns="" id="{84FC9E10-47FB-4F8E-8B8E-E3830B630A2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xmlns="" id="{623EBFBD-71C0-4884-B76A-7BDEAC0748F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xmlns="" id="{E52DD76E-9144-4EAB-82F3-7DC932DA2D1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xmlns="" id="{6C62627B-19E3-4156-8DE9-591FA4339C9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xmlns="" id="{99FB5B4A-FD58-497E-8D5A-211D55041BC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xmlns="" id="{A83567D4-FF8F-427A-93B1-D85CC57286F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xmlns="" id="{8921D0A0-F5B1-4398-849D-E642F8C4D3F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xmlns="" id="{09F952C4-4505-4EE4-9E03-714FD468703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xmlns="" id="{B3BB1F3E-330B-43D5-A173-FBCDB68BAB4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xmlns="" id="{0949D3CB-F4C8-4484-8B3A-FA5D91B3E9B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xmlns="" id="{5759CA4E-0632-4319-A0AA-07513778D03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xmlns="" id="{E3A169F8-0F19-4EB9-9BCF-B81DF1FAEE6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xmlns="" id="{FF3B1A91-9503-42B7-9D40-26A6A1802AB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xmlns="" id="{57B90079-6CB1-4341-BBCE-451A97C6ECC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xmlns="" id="{3B310E7B-039B-42B5-B5EF-269477D6C4A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xmlns="" id="{7ECE79B3-6667-4E0D-AE5A-F96DA5E7940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xmlns="" id="{95EAB659-0672-4F43-AE4B-F7F561EEB8E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xmlns="" id="{4FC3F61A-52FB-4B03-AEDA-3CFB2882F13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xmlns="" id="{CDF52B2A-5CAE-4E35-84C0-8CC0A081B27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xmlns="" id="{61BC7AF9-A19A-49AC-BD0F-D3BAF47E160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xmlns="" id="{1C0AA591-A925-42B0-9BE8-BE316BAA82A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xmlns="" id="{7BF316B4-E694-476A-9CCB-C83AE01847A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xmlns="" id="{A8C87FC0-5BED-4D96-AF29-E297772E4F4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xmlns="" id="{CC61E17C-1D93-4E85-9EC4-4D1D235A4AF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xmlns="" id="{6BC856A5-0C47-4C6A-9777-FB891F32549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xmlns="" id="{440A3C60-75B3-4860-A3E6-9DEB0253094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xmlns="" id="{08421254-97D6-4A90-961A-F81C7573B46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xmlns="" id="{6F91DB1E-329E-4660-A751-F53474922FC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xmlns="" id="{D3CD98DE-9FD0-4628-A4AE-8B4967D8F5B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xmlns="" id="{080CCDE4-511A-40CC-99BA-4F976EA54E1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xmlns="" id="{05E24951-BBFB-46AE-B595-C73B8A46C13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xmlns="" id="{231620AC-2798-4530-A389-F59FA5B1D06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xmlns="" id="{2F779980-28BB-4DFB-B1DD-7FA7DA3EB65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xmlns="" id="{4AC5C226-F4D3-497A-8A2C-14B59FABB5A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xmlns="" id="{947CF629-F30F-4AEF-BA8B-5EA84461F85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xmlns="" id="{1BE77BE6-155B-4AF3-9AA4-D0026D20031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xmlns="" id="{D8D52695-F5C3-49B2-82CA-3D3FB525B3C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xmlns="" id="{0A43EF49-660E-4DF8-AB4D-9E0891672FA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xmlns="" id="{53886B06-ACA2-43A0-A4BD-19FD3E2AA81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xmlns="" id="{B8BDEEAC-5952-451D-93F4-73E9941FE2D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xmlns="" id="{4E969897-C282-44DE-96C9-00C00E17184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xmlns="" id="{2A2DD7DB-95BB-456A-ACEA-0CC599A3B48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xmlns="" id="{AE8AB06D-EF23-4D65-951C-99D8AC90CAB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xmlns="" id="{9F8A7E67-7A3A-4470-864E-B92DA2A032B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xmlns="" id="{92498185-1CEE-4224-A4B6-421BE9B5B4F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xmlns="" id="{D16FD203-455D-47DD-8EA6-588E8CAAAC2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xmlns="" id="{36EF854A-A8FE-4ADE-896A-B8A1A01821F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xmlns="" id="{FB3537BA-BB76-44F1-BC32-E1FB24F6C5C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xmlns="" id="{EE217132-FDD1-4DD3-B204-6D2CF6BDE3B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xmlns="" id="{20033B24-7D49-4225-B61D-3BA69A69514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xmlns="" id="{5D9C0402-C887-424C-8418-AB8F57830FB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xmlns="" id="{6A767D82-749B-47D4-8AA0-D6BA19D0FC7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xmlns="" id="{D0EAF685-04F6-4376-AB91-E9443A53521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xmlns="" id="{EB09ADF4-9088-41A9-B544-BD5E326ABBA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xmlns="" id="{9B3029C9-8A30-4035-8DAA-278E2A71DB2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xmlns="" id="{6BFD41A5-B164-46C3-A3DC-96A83A64952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xmlns="" id="{B209E993-87F8-4F3A-92EE-E866CCEDAF6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xmlns="" id="{9F14E995-ACB3-4C2F-A718-2197F1F569F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xmlns="" id="{BF1988C0-DB6F-4FFE-BB3A-0DF1887D59D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xmlns="" id="{32B84D5C-3519-46C3-9EFF-1CD3E3DD96B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xmlns="" id="{C2F8DAD5-50E1-47E3-91AB-797A3AC9E9D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xmlns="" id="{3EDEA678-7F87-47C6-B846-476CB9220B6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xmlns="" id="{34CDD430-E057-40F8-BB4B-989EC8C4D07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xmlns="" id="{D7AE2992-2433-444E-AE09-2553A61A298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xmlns="" id="{6AC48A52-11AE-4EA6-B8F4-32531C4E5FA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xmlns="" id="{E0F37F2E-DEC1-4935-8899-F68EBDF2234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xmlns="" id="{1BA20C49-2C2D-47FB-B5DE-40E57CAC9C4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xmlns="" id="{E11414EF-804B-4171-80C8-4432C6B9C13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xmlns="" id="{7981110A-B334-4AFD-A877-EF0C8A9E9B4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xmlns="" id="{75C060CD-DB85-435E-BE72-9D1D32C1842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xmlns="" id="{411562E8-9CA4-43C5-980F-069F10787F7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xmlns="" id="{CB8A6E66-2C16-4087-87C5-6203D259B48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xmlns="" id="{4057C83A-08E4-43ED-A74B-BF6CAEA5C35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xmlns="" id="{D4BCE04A-344C-4A59-91D2-E70C7411C46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xmlns="" id="{A70FC02C-972C-4C86-BF77-3E2ACB4A459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xmlns="" id="{CC929C53-BE78-42A8-8AEE-658A6416632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xmlns="" id="{733772DB-0E3E-437D-99F0-74955F665FC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xmlns="" id="{DE88E7E4-A03C-422E-AF47-21527EE40E9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xmlns="" id="{00C087C1-631C-4AB8-9B18-1116A2728C3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xmlns="" id="{584C85EF-FEE0-4ECF-80CC-87A8B3F6584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xmlns="" id="{3E7D804A-8574-4D75-BD21-8C9C4E541A5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xmlns="" id="{6D96B9D2-FFDE-4C3A-99FE-35E59C9DB77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xmlns="" id="{478B7049-D294-4D4F-BAD5-B6867FE366F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xmlns="" id="{7D39B00B-8AF8-44BD-B937-7B97C5B77A9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xmlns="" id="{BD3224D9-90FE-4124-865B-77B83596268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xmlns="" id="{C7B9ECBA-9D6E-4AFC-A7D5-D77CF9D074B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xmlns="" id="{18DEE3C6-4105-4D9C-9F57-47E6D47FB23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xmlns="" id="{016D84F1-1ADD-4730-9BD7-AD2CEEA379E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xmlns="" id="{2C9D9915-2B57-4F0D-9779-F866776C3EB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xmlns="" id="{C82A705A-9897-4D1F-B8CE-8EEC14B9F39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xmlns="" id="{CC432693-27CC-4350-8A56-3B46495D8E8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xmlns="" id="{66AFAA81-01B9-4BC4-BB69-C9767FDF28E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xmlns="" id="{CE162D59-61F8-4C3A-9D44-E85D9D922EA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xmlns="" id="{1514B8E4-E2DE-4398-AFC0-96267E06D5C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xmlns="" id="{0C2F7838-4F2D-4083-A9AA-9AA06796369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xmlns="" id="{101E5481-8FC9-40D1-968A-25806392FEE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xmlns="" id="{19D25690-81FA-4E84-A879-35460B52F43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xmlns="" id="{3CC762D0-AD35-4E3C-9605-1C4A04BEC33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xmlns="" id="{466A5673-8680-42BC-A379-6F38979D52B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xmlns="" id="{155AD10B-2187-4449-8BEF-3E54EE16DB4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xmlns="" id="{5DFE1088-E0B1-46C4-BAF4-BFDA3C78C68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xmlns="" id="{71D1DA10-1110-42B6-B6C1-C8D8D55AF42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xmlns="" id="{ED41E603-3B7E-4C27-B795-361E138816E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xmlns="" id="{3CEDB5A4-5331-4510-A8F2-EB8B71F80EA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xmlns="" id="{4D14AC7F-972A-4A35-82DB-0F3299F4E03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xmlns="" id="{ECC8AE98-EF1E-445D-811B-27A0AA71CDD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xmlns="" id="{05955992-C8D9-4621-8A4D-1E3FF9738C5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xmlns="" id="{34C82A38-0474-4354-8806-C6425717DAE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xmlns="" id="{A79A8ACA-981B-4C55-BC7A-E162CC4D051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xmlns="" id="{863C8979-1234-49C1-BD87-2C21D416E54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xmlns="" id="{65D038A5-98E8-4699-B495-9AC5703C1B7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xmlns="" id="{73FCFF39-5604-4B38-A5D8-F32C7B7E3A8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xmlns="" id="{9259C4C6-3958-4D59-A834-E4AF41AE8E9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xmlns="" id="{F216AB51-9442-4C3E-8F3B-E9ED84EA2DC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xmlns="" id="{0AB97ACD-A7E9-4C7A-9F84-7E63C9679C7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xmlns="" id="{A670DB39-1B31-4958-BB44-B0BFA01B95C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xmlns="" id="{EFB8D68A-00EA-4B4D-9914-D0FE291F6CB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xmlns="" id="{C2E0C140-2AD5-46DD-ABE5-1E471756748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xmlns="" id="{1A0995DC-C94C-4B4D-BDDF-97AE0C544B3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xmlns="" id="{1ECA29DC-FB4B-4C2A-BFC2-998386CCDD5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xmlns="" id="{6FEFDA9A-594F-4673-8C12-1360615DF27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xmlns="" id="{38AA18BE-ED91-4A2C-A68E-2565ECACC0F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xmlns="" id="{BFAB3757-5C4F-43C4-8360-8538F657B83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xmlns="" id="{00643AC3-64B4-45CB-963B-FB03A4D92FE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xmlns="" id="{531EA2AD-78BA-4B5F-BA50-E626447202B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xmlns="" id="{25CF67CE-D01D-442A-8D45-7B79C06CB32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xmlns="" id="{91CD32AE-7E41-4161-B508-EDEB33E3792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xmlns="" id="{8394138D-A676-4430-B7C8-A33CDBC2BD6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xmlns="" id="{8E49BCB0-1149-4D8C-B235-655E31BA7C9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xmlns="" id="{46FBD450-5EF8-4440-B97F-633AE35A229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xmlns="" id="{FEAE05A8-1F77-4D52-9C05-04D27B5380A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xmlns="" id="{346A298C-C5C7-43E8-8B68-5BE1EEB1287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xmlns="" id="{E9107289-F114-48A1-8199-4C5AF6F0F91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xmlns="" id="{0DB8DAB4-C5B9-4EDE-A0DA-7AD72195B94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xmlns="" id="{3D5F0FEC-048C-49B6-8F3D-4A21D90A37E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xmlns="" id="{06A9DD9F-BA5B-48A2-B98E-AA07479FA0B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xmlns="" id="{B471FDC2-8747-42B9-A8BE-2BD30734277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xmlns="" id="{5F918DAC-D42C-4BB8-A0DE-6AA18E31388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xmlns="" id="{055C0E58-A33F-476F-8772-3FC8F198930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xmlns="" id="{D8E01093-80CA-4279-90F4-7CC6477D6FE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xmlns="" id="{0F647309-1DCB-4ED0-8D91-18FFBCCA3E3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xmlns="" id="{64A5D899-5D51-439F-9E22-A0CE98217FC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xmlns="" id="{5A6B881F-6F02-4431-9FCC-C168E652E6A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xmlns="" id="{995CDE23-AEBF-4CAD-B6D6-EC0BC0CB77F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xmlns="" id="{E616374E-E126-4DB8-9200-CE5BFDBC2C7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xmlns="" id="{7D1529AA-08B4-447A-B2DD-122316C872D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xmlns="" id="{84EB2244-E0BA-44CE-AA00-53FBC32E523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xmlns="" id="{61D9377C-347C-4330-A38B-D44607357B2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xmlns="" id="{7675714B-B758-40F5-9799-F3F131AC0F9C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xmlns="" id="{AA218D8E-1C32-4C72-9D8C-F9A94C93E98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xmlns="" id="{E9E11D61-BB16-4F3B-BB3B-CFDDAB08C7E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xmlns="" id="{B26F2995-B2A3-49A7-88C1-605DB6F64C9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xmlns="" id="{F8BD65BF-DE18-4B7C-9398-0EC22C2C923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xmlns="" id="{8DDAC5FC-5A44-4D9F-B272-7FE04A213AE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xmlns="" id="{F2E3C7ED-BDEF-413A-ABA2-39205207EFB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xmlns="" id="{4C16F505-B86A-4E8E-B319-FA77855C0BD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xmlns="" id="{D74BB6FA-74A1-4F94-9D15-1B873DE553F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xmlns="" id="{9E1228E7-3BE8-4042-A8BD-98DE38B53EC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xmlns="" id="{1C0AED71-8E85-492F-9FAE-977D8ACA026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xmlns="" id="{CBC33CBC-BB82-4C21-83FE-4317D7B5E95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xmlns="" id="{360DD245-A92C-4A27-889B-52174371450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xmlns="" id="{673ED9E3-F985-4E32-9E13-C07C14E80BA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xmlns="" id="{815944B2-B783-4ADE-8D6B-03E23ADAB4E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xmlns="" id="{63D9A009-44E3-41D2-BAC0-C57D92195E8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xmlns="" id="{A3F208F8-5EC2-4923-9482-61E09F0D221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xmlns="" id="{A4B091F5-AEEA-4E7C-91DC-B5546285C7B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xmlns="" id="{8424FD92-7A45-497B-A329-3ACDA801C99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xmlns="" id="{6BB29137-AB5B-493F-9A12-6D8C48E7E692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xmlns="" id="{26266EC3-297B-4F24-9BE5-A1CABC688EB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xmlns="" id="{71F7C7B9-AFD7-453C-83A9-A4D6E7DA403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xmlns="" id="{38EF360B-978C-4C13-BC3C-B027CC516FF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xmlns="" id="{9C708543-E350-4B4C-A853-76B8E94C29D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xmlns="" id="{AD602EA1-6DCD-429A-BCDC-22A9503B0FE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xmlns="" id="{E4DE40FF-8301-4B86-8FDE-9ADEFE35534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xmlns="" id="{FFC4D33F-98FF-4364-A2F1-A6983FA555A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xmlns="" id="{FBD76F38-01E2-44A7-BEE0-B7057FD6BB4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xmlns="" id="{63FD96ED-9CE3-4B68-A202-2AFFC81FBB3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xmlns="" id="{2DFC8B24-4C1A-42E8-8F01-FAF0670A908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xmlns="" id="{5F64B30B-8D1A-47AE-B1A2-5F89042835D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xmlns="" id="{71B86488-4341-4DDF-B19E-D0232A83B1B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xmlns="" id="{E9093403-9404-4227-8D57-ED4350044D4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xmlns="" id="{81D93687-07CC-466F-A6D9-AC3F2835A42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xmlns="" id="{74CA8B72-1915-4C36-B2ED-3CBECE201A2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xmlns="" id="{E31B568A-3E9F-4D03-AF8A-29957C2F0484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xmlns="" id="{CB11987F-7A42-497B-92FE-1A44DC848D3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xmlns="" id="{591D9DBB-C9DB-4E71-AFD6-4AA1D077D77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xmlns="" id="{2DF69AFD-A456-40CE-B9CD-93E946C4472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xmlns="" id="{768EB68C-6177-494D-87B6-B8E417AC72F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xmlns="" id="{B59D2DD7-B162-4A27-B99E-154336EF363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xmlns="" id="{A01C3B3F-9FF8-40E3-BF00-28C2062C819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xmlns="" id="{D003F3ED-D1D7-4647-9029-4BCA7722E7F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xmlns="" id="{C08C7383-6BA8-43B3-A21F-D0AD2B471C8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xmlns="" id="{D56546FB-D7AB-49D6-979E-2BDF88D9B36D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xmlns="" id="{298648A0-03BA-47B2-8CCB-8A188952B21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xmlns="" id="{619D238C-660F-49B9-B34F-214F4115F20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xmlns="" id="{E3DCCCB8-F6AF-4F02-B72E-F61B81FBB759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xmlns="" id="{C7AA496E-E26C-4375-BBAF-C1ECAB555A18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xmlns="" id="{86263184-9825-401F-A70C-44E51ACFD70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xmlns="" id="{2D189091-6AB3-433E-9D45-6ABF55035AD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xmlns="" id="{38D79C4D-1454-4D13-A526-A7485C20A696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xmlns="" id="{D83A43FC-10F1-4BF3-8524-4D83212249A3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xmlns="" id="{2A7D0FBC-0E30-40D5-95AD-8EA0DB078957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xmlns="" id="{DDAB77AE-6224-4604-BA9D-9A9537E917DE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xmlns="" id="{02E4FC73-E7B2-47D7-B785-E096F00FF53B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xmlns="" id="{BD8AE59D-6E8A-43AD-85A4-077F2FB77F5A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xmlns="" id="{4E8EE72F-37A9-4AE0-8D10-3A0C3E27CFB5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xmlns="" id="{06C9F169-5E2F-49C4-A9CE-CB58B174E981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xmlns="" id="{B280401B-24DA-4B38-96EA-84FE2A2CE52F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882</xdr:row>
      <xdr:rowOff>85725</xdr:rowOff>
    </xdr:from>
    <xdr:ext cx="184731" cy="271884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xmlns="" id="{A6999F4D-4660-4983-A76A-C76CAC1EE2E0}"/>
            </a:ext>
          </a:extLst>
        </xdr:cNvPr>
        <xdr:cNvSpPr txBox="1"/>
      </xdr:nvSpPr>
      <xdr:spPr>
        <a:xfrm>
          <a:off x="4457700" y="183546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xmlns="" id="{F07D468D-9E3C-447E-801C-D47B5A71D8C5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xmlns="" id="{8CD29AAD-CE6F-4188-A57E-CE898DED060E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xmlns="" id="{D1273295-5604-42B8-87A4-837FA9295977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xmlns="" id="{F7E5B97C-462E-42CE-9970-22F2BA939C88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xmlns="" id="{66ED985C-49EB-4BA7-BE99-AAD0B0DFFFB0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xmlns="" id="{3CCE9468-0747-4218-BD7C-8D9ECD0FF11F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xmlns="" id="{A1028F2C-DD7D-42A7-AB61-FE8B3804635F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xmlns="" id="{A4E50334-4E4E-4D0E-B0E3-275BF41C1058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xmlns="" id="{2128B592-3439-4A7A-9CDC-D9B235F94EA5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xmlns="" id="{5D41C795-E0E3-4A9F-B85F-1CA949A3243C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xmlns="" id="{B4503E5C-9C8C-4751-BD79-1B1025BE6600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xmlns="" id="{8740F515-1B8F-4C69-B08C-6B0B96961D95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xmlns="" id="{9F1CAB02-BAF5-4FA3-BD54-84764216C9FE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xmlns="" id="{A5A0073F-A8E5-4196-861D-597CE3D0BA34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xmlns="" id="{6B870880-FB1C-490E-A82A-00E8F2ADED7D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xmlns="" id="{8B2FA6B8-FF6D-4B33-9648-6F2300A5ADCD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xmlns="" id="{3A2F3BE3-2122-49DE-975E-E7B9B0411A38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xmlns="" id="{6EA49CA0-4645-44FA-86F0-7BA2BB2A7BFC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xmlns="" id="{E95A49BE-8530-4732-B36B-85CFC78F0F09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xmlns="" id="{6E979FF4-80AA-456E-9F5E-17214501599A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xmlns="" id="{521911B2-5A62-4366-AFB7-5370BE79523B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xmlns="" id="{0A7F95D0-AD4A-4568-86A6-3F0366A7AB8E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xmlns="" id="{4D102532-354B-4224-BC48-B4E947F895E3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1884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xmlns="" id="{9AF43730-900F-4B3B-A11C-4729586B2B9B}"/>
            </a:ext>
          </a:extLst>
        </xdr:cNvPr>
        <xdr:cNvSpPr txBox="1"/>
      </xdr:nvSpPr>
      <xdr:spPr>
        <a:xfrm>
          <a:off x="4457700" y="185070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xmlns="" id="{1CC06E92-A969-4800-963A-D3E792127F6C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xmlns="" id="{BF9C7F63-0940-4311-B717-55FBB1773496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xmlns="" id="{E9C4B761-6836-41FE-BF30-10B22738D395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xmlns="" id="{073D6D1D-60AC-42AD-809D-4EDE67FEE4AB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xmlns="" id="{ECA3A476-0B13-4BC1-ACF1-37533E6843F6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xmlns="" id="{AC5639C2-B79B-44D5-BDB9-71695E9B8C71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xmlns="" id="{3007EEA0-5FBB-46D7-AF0E-43A464481E2E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xmlns="" id="{6B5570DE-34D5-48E5-8324-74E883864C52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xmlns="" id="{A7FFDB8A-9AAB-43EB-A754-2FA0B8B0195D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xmlns="" id="{9EEF6990-2F80-4555-9F28-85518E1136D7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xmlns="" id="{8EE5B90E-EFBC-4465-B29C-B6B3803A0001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xmlns="" id="{5E4FE4A9-D064-4450-9E67-CA0A0B16AB23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xmlns="" id="{628DD8D8-C42D-46CA-8A84-38FA293B28A5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xmlns="" id="{B09C2DE6-1475-4E2B-9CFA-357A013E5A9F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xmlns="" id="{FCDFB7F7-B5A4-448C-84D7-5B183CDE48AF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xmlns="" id="{417D32F5-1623-4FE3-948B-7806D6DAC978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xmlns="" id="{0F9F08CE-CA0E-4E51-8A0E-9C53AAE809C2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xmlns="" id="{B730C689-57E3-4CF5-B0FC-72055AA812D1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xmlns="" id="{A33B0A74-FB1E-4627-9565-53B847256175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xmlns="" id="{CD334A5D-8941-49B7-80C0-605F03D76217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xmlns="" id="{A09C0F1B-35D9-43D5-9686-860CD3CBF2E1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xmlns="" id="{926E76C1-C4F4-4622-84F1-F4E0C7A6C37B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xmlns="" id="{B4FE067B-2BFF-4E9D-BA0E-4765B60FFC27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0</xdr:rowOff>
    </xdr:from>
    <xdr:ext cx="184731" cy="272119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xmlns="" id="{60085496-17BC-4010-BB48-954B0CB52805}"/>
            </a:ext>
          </a:extLst>
        </xdr:cNvPr>
        <xdr:cNvSpPr txBox="1"/>
      </xdr:nvSpPr>
      <xdr:spPr>
        <a:xfrm>
          <a:off x="4457700" y="185070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xmlns="" id="{31FC2AF6-59CF-40D9-AB15-8F1107A3371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xmlns="" id="{A30EF52B-1EBD-4647-B964-317C9F7DADF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xmlns="" id="{A80FFA02-09E8-4B63-AF82-F176D3859CE1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xmlns="" id="{D78A7E0C-3B0F-4714-9D38-8875EE22388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xmlns="" id="{967E8D44-B5BF-4573-B5D1-4A9ED40103E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xmlns="" id="{ED1ABAFB-713E-474E-BD31-0286818CCC4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xmlns="" id="{516631B9-D082-49BD-9B6A-BB2CB397195F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xmlns="" id="{E1735C2A-4F9D-40E5-B0F4-43E6EA382DDF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xmlns="" id="{C3631769-3CC8-4034-B8C0-66AD4548C9D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xmlns="" id="{CBF22A09-EB5C-4AE8-A9F0-4201412C3A34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xmlns="" id="{7345D38B-F867-4D47-8900-4C113BEB201E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xmlns="" id="{D8181F31-6C66-4947-A269-BA70303370E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xmlns="" id="{E5509E40-50B3-4545-B2C9-FBA70517524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xmlns="" id="{99FBC249-F29C-4CCA-AE83-DD20D002171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xmlns="" id="{FCE4DAFD-5339-4491-822F-C298611ECDF4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xmlns="" id="{8F745438-A53D-4041-BD46-94121683954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xmlns="" id="{237E07D9-A0F8-49F8-80CD-C18E89FB20B1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xmlns="" id="{7D63BCA8-D24F-4C87-AD4A-A130539A6F3F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xmlns="" id="{D0D808A9-5014-496A-AAB9-06CE763F0B8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xmlns="" id="{1C1A3D62-6C41-4F2A-A616-3599D1ED67F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xmlns="" id="{C2A71D42-0FE3-436C-A420-6021902C6A38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xmlns="" id="{9888A7BE-527E-41AF-8FD7-C988D41C7986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xmlns="" id="{3B94D09B-D609-44B1-8482-6E53D4BD7B1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xmlns="" id="{67C434EA-881A-4DC5-B8E6-B41C6D173BFE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xmlns="" id="{6179DD58-C1DF-4825-9691-42AD71BD41E4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xmlns="" id="{931EB7CA-5586-4447-84A1-644C4A418713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xmlns="" id="{3E40BE45-BEAA-41D9-8B50-F8E2F5E49408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xmlns="" id="{AE7E1FA6-F36C-4AA1-83C0-C8161C2D95F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xmlns="" id="{4439ACB0-FD8B-48B5-B5B5-1112F7629E73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xmlns="" id="{BB150676-1AD7-452C-8B96-FCD1E65759B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xmlns="" id="{C03D0897-939C-40B6-A0F8-E1ED1110FFD1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xmlns="" id="{A79DA141-51D6-431C-AC3A-FAF120183F8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xmlns="" id="{E25EF184-EB82-417A-92F2-74EDE6375541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xmlns="" id="{935611D8-A6B6-482E-8968-681A96087556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xmlns="" id="{FBB17F1E-2FED-4E33-A543-62B4EE618993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xmlns="" id="{7BCA5F76-B065-48D8-90C6-CF0723FEDEBF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xmlns="" id="{29B961D8-B8B8-4665-8F25-4001E853EED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xmlns="" id="{7EC930B7-618C-451A-850F-BFF1A3F2ADD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xmlns="" id="{8C56B15F-6264-4F96-9C1F-9A4ECB9FF40E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xmlns="" id="{32713761-0951-4F09-9658-DB034FBE9B22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xmlns="" id="{A92CBD20-FDF4-4D45-A73A-7D041C0A313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xmlns="" id="{7819C6E6-04BD-4BCC-BE80-48E61FC49A9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xmlns="" id="{DF9A4562-B115-48DE-BC9B-1E7F120A79B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xmlns="" id="{1E0420ED-B0A1-4D7C-9528-60FFF238E9A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xmlns="" id="{D5393B9F-ABDC-42AB-BE0E-16DBF3DB786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xmlns="" id="{9228FC20-FD0C-42A0-9D15-A548864373F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xmlns="" id="{CBBDC986-C3BF-4112-8042-292EAADF55E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xmlns="" id="{B9010FCC-D980-4F37-B8E1-97FF3D07FD57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xmlns="" id="{089D02D3-54DE-4E8C-B2CD-32C8EB5C820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xmlns="" id="{B672FD59-3937-4557-B893-C66FF4CAAA9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xmlns="" id="{D38088D3-7902-4051-8D08-60C695686355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xmlns="" id="{E8662CEC-78C0-4796-AC19-23B0D8DC1E45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xmlns="" id="{1BB45378-7B08-4B1D-B847-95039211CCE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xmlns="" id="{53DF30E1-C244-4E88-AA16-B25F9ECFD79E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xmlns="" id="{852982A6-D9C1-40FA-9317-0B80712F11A8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xmlns="" id="{E2DD4772-77C0-4575-A971-F457AB6CD2B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xmlns="" id="{7BC3D980-D62F-411B-98D3-58A5E8313B19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xmlns="" id="{509E3E50-BD0D-45D6-A30F-E75CFE9EEFA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xmlns="" id="{93457281-C267-46A3-9682-CF4B61D8B4A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xmlns="" id="{E2CE384B-30E9-474C-A2DC-CFB743DEBD63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xmlns="" id="{204D37F0-BE80-4786-A93A-44692CFF4F3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xmlns="" id="{65EDF6B7-D115-47E9-9E2E-E70F0861A7AC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xmlns="" id="{C6BA06E9-EFDB-4924-B14E-02E0B3D9CAA5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xmlns="" id="{0AB47D58-6A97-4761-A046-D8452384954D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xmlns="" id="{B7C3B20B-B306-4EF7-9AAA-D3E67A7F8BDA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xmlns="" id="{6D450DC7-BF7E-421C-974A-E20C45C99FA0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xmlns="" id="{A1A45287-7A83-47ED-9D9D-E4663897CCD2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xmlns="" id="{5CE7168F-7623-4746-93BB-E88B4C68062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xmlns="" id="{0B167346-A204-4DE0-87F0-32271179FC9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xmlns="" id="{CFC3D80E-1BE2-4AC7-A034-6358D9F75E22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xmlns="" id="{365C919A-A209-4213-9E38-279397CB16BB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85725</xdr:rowOff>
    </xdr:from>
    <xdr:ext cx="184731" cy="271884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xmlns="" id="{B3462C1D-8646-49D7-AACC-A93CDFBF2EE6}"/>
            </a:ext>
          </a:extLst>
        </xdr:cNvPr>
        <xdr:cNvSpPr txBox="1"/>
      </xdr:nvSpPr>
      <xdr:spPr>
        <a:xfrm>
          <a:off x="4457700" y="193929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xmlns="" id="{42A006AB-E6B0-433F-974A-5D31A1234CA5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xmlns="" id="{80BA6AEB-67A5-4A1A-9953-1ABC703BC73F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xmlns="" id="{591068E7-1302-47F7-9145-F28CD7539770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xmlns="" id="{328F7B18-B421-4BFB-8BE2-B2480AD2B9B4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xmlns="" id="{3F976969-83E5-4F40-8017-BAFF7CA65522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xmlns="" id="{1D189201-AE04-4B52-BBD9-35F5E01F6808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xmlns="" id="{0D6B8A0E-B972-4ACC-A055-1F9E85E81364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xmlns="" id="{CCC06CC2-6200-4962-9EA7-1EB80EF59AB0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xmlns="" id="{44E8C7FE-5C1C-42B3-B962-A8EB7EAD5CF7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xmlns="" id="{0AB8BFEE-3084-4BC0-B53A-AD4C90C7094A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xmlns="" id="{DF9E0A6F-3983-4A33-A5B9-AFA69147C811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xmlns="" id="{1F17F6C1-10CA-46E5-A7CF-A6ECEC971D75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xmlns="" id="{C7CDE0D4-661C-415C-B42F-6AF9EB74B131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xmlns="" id="{E5DD7E76-4E53-4595-9856-7D4D1523662F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xmlns="" id="{C05E4148-EE3F-4856-B20B-8DECECE6F375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xmlns="" id="{CB1A3520-D8DA-4510-8BEA-1EE56C054DD5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xmlns="" id="{E5C0FADA-AD8F-4EB7-8FD9-BC80B25635ED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xmlns="" id="{DC6AA592-91C2-4C96-B32F-A3148C839FB0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xmlns="" id="{5B6BE64F-4A6F-4F66-9F51-C513DC95916E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xmlns="" id="{0920941D-DAED-445C-B07E-317D2600EDCD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xmlns="" id="{D176FDDF-1676-476A-AB85-60D733A57F4D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xmlns="" id="{222F221E-3E91-49D0-8B28-E6485E80FB6B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xmlns="" id="{B5227279-4519-4BEF-893F-5D0343A41048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1884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xmlns="" id="{9BAD2AF3-2083-4A17-8C91-42C16A0D0C48}"/>
            </a:ext>
          </a:extLst>
        </xdr:cNvPr>
        <xdr:cNvSpPr txBox="1"/>
      </xdr:nvSpPr>
      <xdr:spPr>
        <a:xfrm>
          <a:off x="4457700" y="19307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xmlns="" id="{17C90F6A-346D-45FA-BC62-8C067C691CFC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xmlns="" id="{6E7C239A-C46F-46AE-A90C-8FE2BD520701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xmlns="" id="{EE03E14D-7198-44D2-B6E6-5E7E8625B334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xmlns="" id="{D0ED011D-EEEE-4F57-B64D-D75349C3C59D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xmlns="" id="{06552647-6CCF-40E5-833B-73023ED31DB4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xmlns="" id="{3DE90F92-5DD6-4FAA-AC6F-2C8C449AFA55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xmlns="" id="{EE1AD788-AB40-4722-8846-FAE0E2B32EC9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xmlns="" id="{1E4EA505-2C78-4769-92A9-AC1A2AEC07FD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xmlns="" id="{3D26EC1C-DC00-41EA-A1A4-FDE5C2F74719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xmlns="" id="{976D3F00-1328-4E8A-B3B1-CE4CBF72AEE4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xmlns="" id="{1BAF4D13-53AA-4291-BDBB-DEC14F83B2ED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xmlns="" id="{57A98758-5628-48B2-9300-8AF30328A8BB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xmlns="" id="{5B983112-9B5B-4C6E-9CB3-CB9423350D62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xmlns="" id="{1943AB2A-7479-402F-8980-28DA1AA2DA49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xmlns="" id="{026681EF-DC3C-44FB-B733-AC3CD39E2B03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xmlns="" id="{BEBFEDD0-CF24-46A6-8524-896E2B4ACD84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xmlns="" id="{4BCCF6F7-B944-4C6D-9273-5BBB0A4E88A8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xmlns="" id="{58594BD5-6D38-45E2-A8F7-23716D3BC0CE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xmlns="" id="{1C1A833A-8A85-4124-A77A-2424596960D8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xmlns="" id="{342C3D12-1246-4F0C-A77C-990DFB2EAAE5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xmlns="" id="{A00F0252-0A87-4171-A405-6C16A54BDA53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xmlns="" id="{7FA96A24-91B0-47D8-BCF5-4DB7C56AD32F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xmlns="" id="{9E7996C2-85F5-4AE8-9AA7-9B38F120E299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885</xdr:row>
      <xdr:rowOff>0</xdr:rowOff>
    </xdr:from>
    <xdr:ext cx="184731" cy="272119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xmlns="" id="{8736F2B2-D6D4-4DA8-B3BA-77E55A565265}"/>
            </a:ext>
          </a:extLst>
        </xdr:cNvPr>
        <xdr:cNvSpPr txBox="1"/>
      </xdr:nvSpPr>
      <xdr:spPr>
        <a:xfrm>
          <a:off x="4457700" y="193071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xmlns="" id="{AD37CC0D-9020-499E-AB7A-0E1847E116F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xmlns="" id="{28E6D7BF-C22D-4DE5-AFC3-2500A4B51D1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xmlns="" id="{9A5F0576-B90B-48A4-9E0E-1AEF4DEF3D8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xmlns="" id="{D3CC5975-E50E-4B40-B921-CC8A77D1FE0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xmlns="" id="{60C6D731-3F1A-4282-945B-AD7BD4957CF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xmlns="" id="{0FB4A86B-59F0-4DFE-A99E-791CB4C2C49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xmlns="" id="{0EB1CBB0-E8A7-4B58-A482-DFA732C62A9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xmlns="" id="{C4A9DC3D-A0F1-4375-A570-0BE9BF0386B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xmlns="" id="{159193EA-DA67-4A78-9B88-6794445B42F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xmlns="" id="{482417D7-41C5-4E6D-9D63-237BE916C7A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xmlns="" id="{873B6AFC-FF01-4148-BBC1-B94DA06F2AF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xmlns="" id="{9065F298-348B-46FE-8C5F-3E099C5B22F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xmlns="" id="{5486035E-6F1E-4217-999C-316ABE5330D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xmlns="" id="{20EA6D67-C3C4-4563-A76D-67ECDB08B30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xmlns="" id="{0A5914CE-26E4-4C07-9DDD-9B7805D9BBC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xmlns="" id="{5BCC1AB2-0FF9-4CDA-AB4C-623FE03A092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xmlns="" id="{5B26A1E3-178B-4C0E-9009-9A94EA22C2C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xmlns="" id="{284BDC8D-1B06-40BD-9D81-9F78C7B3AE9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xmlns="" id="{A0E1F473-B07E-4D5C-8D7A-2E652B72F64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xmlns="" id="{02CE4ED6-8624-4CD1-A7C5-EA1837AD6F9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xmlns="" id="{21EAEBA7-8783-47E8-8E37-5D48BC11DC2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xmlns="" id="{5DF22180-D45B-4FF7-9813-7F0019212A3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xmlns="" id="{0DCA04E2-E662-4CAF-ADEE-2F581E9E6FB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xmlns="" id="{D8CC5D64-3198-4D28-A633-C459A8159D2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xmlns="" id="{C0E6BF22-7E19-4CBE-A4DC-2E42D59A869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xmlns="" id="{4992BAB4-828F-47DC-9411-73D3180913C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xmlns="" id="{0941D26E-7E9F-4A13-8502-21E2810042F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xmlns="" id="{1869FBAD-895B-47D5-BC48-64324620010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xmlns="" id="{2C214A41-EAA3-4357-BCFA-2E49B759851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xmlns="" id="{26CF55DC-4928-4437-86F4-453A1EDDD37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xmlns="" id="{FC207AAE-B8A0-4644-83B4-145D2DCBD41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xmlns="" id="{C922341B-0DFB-4056-A554-0151D00575C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xmlns="" id="{5A208CB6-EE28-44C9-B47F-79AFB4D90A9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xmlns="" id="{7FEBD10F-8A79-411A-8C45-EBC3C60403E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xmlns="" id="{CB18B828-1100-4F1D-B743-BDF4BBC55AE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xmlns="" id="{11194845-A36C-4BE4-91ED-382EDFDB2CC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xmlns="" id="{EBB77445-FABC-4976-A747-CBBCC30A9A3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xmlns="" id="{3CC90204-B917-433D-BD30-8B9EB827C7C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xmlns="" id="{AEC65AB0-79D0-4E2C-9D7E-449B8A30896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xmlns="" id="{B30A3C49-8DF8-4237-B8E5-2322D38A97C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xmlns="" id="{9A5E8124-0A1A-444A-9278-DE623331948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xmlns="" id="{A8877EF1-0BD8-49FC-A1AB-79280A2E93E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xmlns="" id="{25E271AA-56F3-462F-838B-7805CBCF4CE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xmlns="" id="{FD617F7A-ABC6-4D2D-BA46-76C8AA3AC1A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xmlns="" id="{3259C6D1-2CE6-4DCD-8C2B-F333D6EDE52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xmlns="" id="{175927C3-6A01-4415-8BD4-1D497214C3C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xmlns="" id="{D353DD1C-E0FA-428F-9966-FEB5CD3AABE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xmlns="" id="{D28A730F-6C8F-4743-AB9F-2EFD40DA3D3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xmlns="" id="{0C4242E9-A315-4641-9F7C-4674F521756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xmlns="" id="{15B5D5A7-FE0D-4D81-A6EA-1D8CCEA57F1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xmlns="" id="{37C36E6A-6554-42AC-93BA-53ED3811A83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xmlns="" id="{1E8A9DDB-7135-43F7-8892-684D2D40FC8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xmlns="" id="{6917CB82-3DB3-4EBA-A26E-9C5CBF8D296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xmlns="" id="{ED5819E1-7A21-4AEB-833F-6DB941EA892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xmlns="" id="{FA9585CB-60A7-4947-B9F6-06017FEF0FD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xmlns="" id="{F732CD6D-0E9E-4E66-9C64-A93472DA8AE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xmlns="" id="{C1344EBA-FF3F-49E6-8C57-94B2204BC6D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xmlns="" id="{FDA119DC-4DA0-4E72-B1EB-8F03C324D4B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xmlns="" id="{E3C2A9A3-11BD-4E1B-B3A5-8109F2B1D81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xmlns="" id="{B17DE45B-7A53-4FEF-9BE9-3D96A6D430C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xmlns="" id="{905934EA-2F43-4C16-B45F-F0EAEF9684D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xmlns="" id="{2AC9A2F4-26CB-43F0-B808-88BB4830A40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xmlns="" id="{4D7A68F3-88D5-4D6C-A305-A12D8C64511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xmlns="" id="{ACD1D1C1-489B-4544-B24C-34F2176E85BD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xmlns="" id="{E0CE318E-00EC-43FC-A2DC-DCCC59969BC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xmlns="" id="{2C1B8A5B-A647-4778-9141-7B5E589F3B7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xmlns="" id="{B3D50572-9E01-445A-B34D-8E144D2A283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xmlns="" id="{1B7403A1-B177-4808-A380-A08CD9E91F1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xmlns="" id="{6640D933-170A-48AF-B477-CEA9B79792C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xmlns="" id="{890CEBA7-016D-4197-8400-DA90EE315A3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xmlns="" id="{9597C9A9-DACA-4D79-987D-EA2C6F0EBFC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xmlns="" id="{4502F8B1-1BA3-475A-B394-2218F9C04D2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xmlns="" id="{0FEEBBE2-16AB-4704-B43E-E479C04F52F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xmlns="" id="{686EF32F-6D76-4DB3-BD78-0D2E2BEC1EE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xmlns="" id="{662B5607-E75E-4B70-9563-86D86959BFF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xmlns="" id="{FAC866F6-0AE1-49C8-81BE-1806C0B84C1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xmlns="" id="{6553AC9C-E01B-4F03-818B-7AAA65B62B2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xmlns="" id="{BDEF364B-7323-46FA-BB65-575B56EDB7F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xmlns="" id="{D8230682-1248-4061-8FD7-FD0339CFC7D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xmlns="" id="{0FE51D56-8453-41EE-BB40-351BA051FC01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xmlns="" id="{290BABA6-9B65-41E7-B2FD-9A519834D29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xmlns="" id="{4821B77B-6097-4629-B3D6-77C949390CE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xmlns="" id="{C329DD82-27FA-4573-84BC-33960DA8061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xmlns="" id="{96F6B58E-FC3C-4803-B70A-6AB264C9DD9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xmlns="" id="{74B69412-A7F6-4DBA-A166-EA0A6DD330D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xmlns="" id="{2CFCD845-2AD4-413C-9566-6E2C354C8C9D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xmlns="" id="{CDF41BA4-BB7B-4B8D-B33C-310BC25EE70A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xmlns="" id="{01BAE4A0-3F3C-4519-B173-6F22B7769D4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xmlns="" id="{4EC14A3D-8212-4169-BED7-EDDEB111B98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xmlns="" id="{2642EBFD-D4C8-4890-8857-85D8D3E0BB8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xmlns="" id="{879A450C-CA0E-4F91-9DAD-79AE0433606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xmlns="" id="{D7BBB51E-01CC-4143-9DF0-F3FDC51E946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xmlns="" id="{B527A68F-48C1-4CCB-83D4-9D9A730352DA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xmlns="" id="{B517E579-16A1-4343-9461-D2624B3F95C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xmlns="" id="{9E49D794-B6CC-4998-A1CF-8C490824EAAA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xmlns="" id="{51D6FC00-C7C0-43C5-B0CE-14F3006B000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xmlns="" id="{F2FD181C-E92F-4B20-A914-095D406C5BF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xmlns="" id="{9FA616F0-F90D-43D8-B8FE-350EF3A6425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xmlns="" id="{6CD1DA6B-92A7-4894-9A6D-A06CD721CD3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xmlns="" id="{794C2EE3-4162-4D9E-A314-E88AC2C76F9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xmlns="" id="{F4053113-9E47-4CF6-B25D-2363B6C472B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xmlns="" id="{7F0148C2-AB70-47FE-B168-E2544FB17318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xmlns="" id="{82FC2972-65BF-4743-AA90-0B402ED10D8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xmlns="" id="{624E4010-002A-45E5-A58B-D81A939C6A9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xmlns="" id="{2098E93D-8D1E-4D7C-95AF-F09CCD74A39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xmlns="" id="{8C3B8B8B-D7DD-4CD8-897F-ED5F24FA969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xmlns="" id="{3EDD6CF0-9C57-4D58-B6D7-2993EB561FD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xmlns="" id="{8414746A-0BF3-4DD5-8D8E-E3648597542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xmlns="" id="{F9701C3E-1C44-4AA8-9B0B-60E3026244E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xmlns="" id="{648DB88B-4CE6-4987-9FDE-F3E4C393727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xmlns="" id="{40487D26-D164-4A2A-8D5E-0DFE13B7C59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xmlns="" id="{C82F907C-C1CB-4D18-B6CD-F0B486E3D89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xmlns="" id="{F6D75922-6699-42D9-ABD7-9184ABA6FD3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xmlns="" id="{91E2CED7-7D07-4B42-B261-A951B3B4837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xmlns="" id="{23CC67CC-8532-41E2-9D3B-E0A0A3833E9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xmlns="" id="{F24F3B4E-2C74-49B7-B03F-0DD1D5405AB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xmlns="" id="{F52E1D40-0F71-4538-8382-3C88E36B340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xmlns="" id="{D0D94746-168D-478F-B540-FDC074D53BD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xmlns="" id="{4B5BE5D0-AD1C-4E52-A2D1-0468EE5FF04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xmlns="" id="{30B1E8F8-4A40-44F2-BEEB-49237E6B09E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xmlns="" id="{07A95E40-F511-49FB-87FC-D44F32E05FC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xmlns="" id="{E3676ADF-3163-452E-B6F9-9FC44854B72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xmlns="" id="{7C283E7B-41BA-488A-B311-919F7E8CF50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xmlns="" id="{AA58BD82-8945-4EF1-8702-3D7910218F5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xmlns="" id="{519986D6-56E0-4B29-9A26-1BDF1B48810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xmlns="" id="{48361C0B-331E-40DD-939C-29B0D5A6488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xmlns="" id="{979D5813-D009-4FFC-8B01-1686EF11A148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xmlns="" id="{67786403-9F30-4849-A090-18E8A22910A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xmlns="" id="{3838BC06-97D7-47CA-8AEE-3132C6D958E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xmlns="" id="{4FCDCC33-845F-4450-B977-E01EEF02CD5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xmlns="" id="{55A65078-F812-4833-9DD2-37E63D7D736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xmlns="" id="{E4C09AF6-FB10-4050-9AB0-5077E5550D1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xmlns="" id="{9FF96902-9EB8-4114-B394-F198C24A5E6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xmlns="" id="{6D0EECF1-EF3B-4493-BAB2-61003C0773D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xmlns="" id="{3FBD83B6-6182-44D7-BF16-C09EE9FCDEA8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xmlns="" id="{8FDB7381-2972-4FFE-AB01-3BCD5B70D5B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xmlns="" id="{F99FF899-CC15-4402-B588-77B0AB18881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xmlns="" id="{E3C4FBFF-F3CC-4C3F-8910-D16337DAF0D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xmlns="" id="{E2C7D7E5-A2BE-4071-BBF8-FDF0E5B5D36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xmlns="" id="{6DCFBD65-603A-4C61-8BA7-44B4B5FC370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xmlns="" id="{3EECF674-6E20-4AE9-8EA8-CC803F20A27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xmlns="" id="{ED771589-BBC5-4E5F-B40A-9A5B5190952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xmlns="" id="{0D501010-6EEB-4D8F-BBB9-DD376FD6A9A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xmlns="" id="{BC1A6F75-9614-4ACA-8D5F-6E8AA6CDC61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xmlns="" id="{A2284802-57EC-4601-BF75-6A0740E54293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xmlns="" id="{E7F63C12-F170-4660-9BAB-FF6E953B044C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xmlns="" id="{600ABB79-2047-4079-A77C-204AADEC8F8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xmlns="" id="{295C6130-E0D0-4648-9107-550DADC36A0E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xmlns="" id="{F6BF7562-8017-4E90-8AEC-DAD3E6296BB7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xmlns="" id="{89B84B54-B729-4D4F-967F-4C148046D49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xmlns="" id="{FFC3A9DF-72B7-4B26-A834-633C0C9C6217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xmlns="" id="{76B19E9F-B77D-4962-99CF-A82574025D0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xmlns="" id="{025D1AEA-8984-4EAA-A68F-ABAECAEFBFCD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xmlns="" id="{DA507391-32B7-44C7-9428-EF5696D4DF5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xmlns="" id="{F0F39B30-BBE0-469E-85C0-97F55DCA11D3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xmlns="" id="{0B69FEC6-4493-4346-9E3A-6018BED64EF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xmlns="" id="{ACD72B2E-7337-4175-BBFD-9AFC999F83B3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xmlns="" id="{B4582856-E03C-4F5E-9EC6-EB2F045B469C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xmlns="" id="{EEEF3DEB-C88D-4B2C-9D13-4AD906F30CA2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xmlns="" id="{77BDDFDA-A7A8-475B-BF42-F653BE44D804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xmlns="" id="{9AA293FE-ED29-4865-8C53-02658F278ED0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xmlns="" id="{A7367C59-CEA4-4382-8341-568720B9D5B0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xmlns="" id="{424FA6B5-9A9C-42F2-B214-236270F40DAB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xmlns="" id="{3FA37C16-426C-41B8-AF1E-9060E708C08D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xmlns="" id="{1944C0B4-CD58-4290-9368-22FF138F316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xmlns="" id="{B4F012B9-E187-4D81-B0F7-C9E98A850AA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xmlns="" id="{8E317DEF-C919-49E7-AD79-659704C4CFA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xmlns="" id="{85A51D19-694B-4C18-A384-869BAB0B0B8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xmlns="" id="{723493FF-CF35-410A-A649-5AF9737BC4FB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xmlns="" id="{1CD99200-B687-4FF9-9122-74D5A6A4B96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xmlns="" id="{4F684F1B-77EA-47A6-8215-111B7D3DA84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xmlns="" id="{AE287C07-D8C8-489C-974C-448A7206BBD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xmlns="" id="{27D35350-5074-45F3-B72C-0A790025ECBC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xmlns="" id="{E225A168-370D-44D6-B057-33CA9A8E0C38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xmlns="" id="{48E206F5-30C1-46C5-BD46-BB000D438DC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xmlns="" id="{B5228A69-6CD6-4EC9-99C3-7A157080442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xmlns="" id="{601172B3-D5E9-49BB-9AC6-C00621E69A51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xmlns="" id="{77C08ECE-7441-4DB4-A9AE-BB2D555A0106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xmlns="" id="{0A90E0C6-A518-467A-9E03-2FDE45A5CD89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xmlns="" id="{4983FAB8-5F93-4732-9D9F-1D86DAF39C0F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xmlns="" id="{C658596F-3792-4741-9337-43866317664A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xmlns="" id="{B8E0722D-0E4C-4D87-AAB8-9B54168C9629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xmlns="" id="{3FDD6B61-7473-4DD9-A1CF-AA83FEF4492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xmlns="" id="{68A7265A-EEEC-4A3B-B231-7B0CE548DEBF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xmlns="" id="{588B32DC-437E-44E0-BF41-51AF5D863C37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xmlns="" id="{4C1AA95A-951C-4166-AA33-8425C158FAD5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xmlns="" id="{83E2E21C-09E0-4D22-8867-C48757821B53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xmlns="" id="{16B85451-16F5-40B9-A78C-6442444B984C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xmlns="" id="{BFBAFA71-393D-449A-B381-F3B6F132DEFF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xmlns="" id="{10081A4D-D7D1-4B9D-AD8F-F0DA7A688222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xmlns="" id="{B2581584-87BA-4519-A08B-F933050C9599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892</xdr:row>
      <xdr:rowOff>0</xdr:rowOff>
    </xdr:from>
    <xdr:ext cx="184731" cy="271884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xmlns="" id="{5A4997E9-7103-4D6C-BF51-94CA37F792A9}"/>
            </a:ext>
          </a:extLst>
        </xdr:cNvPr>
        <xdr:cNvSpPr txBox="1"/>
      </xdr:nvSpPr>
      <xdr:spPr>
        <a:xfrm>
          <a:off x="4457700" y="2090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xmlns="" id="{A8CAEA33-6C71-4753-9527-B9E3B0683A6E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xmlns="" id="{F03A28F3-F997-4184-934E-36A3C1C0C7E2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xmlns="" id="{7EC61A88-9EC4-4F18-8E41-6A4BDAE91252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xmlns="" id="{22E437E2-0329-4E9A-B34E-06452585C2DA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xmlns="" id="{D7403BC7-C766-4352-9F51-BCDE16006057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xmlns="" id="{C901BCDA-AD70-490F-B2A7-6B0260E3DBD9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xmlns="" id="{A48BDF85-08A4-4F01-821A-AA3DDA3C4EBF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xmlns="" id="{D020D4CE-0E86-4D44-A968-3312BF06E1EF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xmlns="" id="{CD218383-8F96-4761-8E3A-EA2E84347709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xmlns="" id="{296BB03D-F85B-4ADE-BFC2-FD12449CF35B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xmlns="" id="{3478E10C-192E-4DE2-A4FF-A146198BBEC9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xmlns="" id="{CE5B1382-14FD-4D2B-82B2-34057874B404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xmlns="" id="{F678D83C-AA52-419A-9B01-ABE54BEB7631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xmlns="" id="{DD055D45-B3C2-4A8D-B87E-A6D187E1C054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xmlns="" id="{D4C0CE36-7FC6-430C-BFFA-0DD388DAABE8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xmlns="" id="{DF4A7CD2-A937-40A3-896E-5B69B760E1C5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xmlns="" id="{1993D824-3B30-4694-8AC3-45A5B7093092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xmlns="" id="{5D351C4D-D2CA-441E-B32C-38698956D7AE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xmlns="" id="{45FC48F0-4E6A-4A70-96D9-5819BA5BBA79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xmlns="" id="{83AA6387-6301-4619-A742-669AE247C625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xmlns="" id="{8E363F4B-EA99-4FF6-BF5A-BCDC6524CD0B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xmlns="" id="{F99D17D5-E54C-4A83-84D0-3B12D2F68F3A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xmlns="" id="{AB351F90-F38A-4EF7-88CC-10F66601F1E9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893</xdr:row>
      <xdr:rowOff>0</xdr:rowOff>
    </xdr:from>
    <xdr:ext cx="184731" cy="271884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xmlns="" id="{1B516230-DD64-4C30-9284-4852F5850DD1}"/>
            </a:ext>
          </a:extLst>
        </xdr:cNvPr>
        <xdr:cNvSpPr txBox="1"/>
      </xdr:nvSpPr>
      <xdr:spPr>
        <a:xfrm>
          <a:off x="4457700" y="21107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xmlns="" id="{336A200C-C1EA-4ED8-9452-9D58103020A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xmlns="" id="{9C3A1A4C-FC04-405F-A09F-5C65FFD3395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xmlns="" id="{8F9DC4CF-95E8-4F25-BE4F-9EF41DB4CE9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xmlns="" id="{73665ED6-016C-42A6-A035-C3928E9AEE7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xmlns="" id="{A686AD00-DEC0-4378-BA18-B2143B0FF732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xmlns="" id="{25B0E523-652B-49A5-A089-FC29EAD1C1B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xmlns="" id="{995DDCB9-BECC-4ACC-8210-EAC26106387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xmlns="" id="{1045B376-8E32-48AA-8B48-CE2FCAA15489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xmlns="" id="{F4657B6A-81CF-453F-A3D0-167F9249AAF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xmlns="" id="{80AC794F-BD04-4E9F-B05F-B22E99983F2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xmlns="" id="{39807FB1-ABCF-4F06-A50F-A276D76913E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xmlns="" id="{1187C793-CBBB-419A-9487-D3088AC11D52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xmlns="" id="{9A9B4BBF-3961-4157-A098-58A60AD73719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xmlns="" id="{C1B7F866-79EB-48A7-8ECF-9B8D090919C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xmlns="" id="{37F173A1-FE56-4605-84AC-D7F3AB505C9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xmlns="" id="{53C8762F-CCAF-40B6-8C2D-9973EE4A5F37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xmlns="" id="{B2952652-B2CB-4343-A79E-FABA85922952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xmlns="" id="{46572224-7BC2-47AD-A16A-01EE8336FA9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xmlns="" id="{E9C395B5-00BC-4E76-A3BC-F8CC3A6BB0B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xmlns="" id="{BBE73D97-F834-4C88-8783-2662C49BD42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xmlns="" id="{E936B900-C867-4938-81A1-DD20A32AF3C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xmlns="" id="{CC8D650C-5172-48CF-9CE2-DD860F06B41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xmlns="" id="{C9095701-B141-4310-BFE2-D4C57AC0700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xmlns="" id="{20E99B2B-E9F7-456E-B161-E65BC000972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xmlns="" id="{38845F07-2A77-48B5-8763-E82047A8B26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xmlns="" id="{E7AE1431-7583-45A1-962F-D7E5E5BB6D8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xmlns="" id="{945485CD-9B98-43D2-A558-9C6287DC0E7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xmlns="" id="{7B98906B-C87C-48C4-98A2-29032151A2F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xmlns="" id="{621F5816-AE1D-4D4F-A9EE-6C96AB48ED31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xmlns="" id="{D9AC13B2-C478-4816-8A27-A182DB01ACE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xmlns="" id="{107A8ED1-D309-4FFA-B4BB-0400495136F4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xmlns="" id="{68EA6A63-15FE-45E2-A4F9-429277B5D32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xmlns="" id="{681B98AF-458A-45DE-985B-4A2DA48E902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xmlns="" id="{3009EE34-620B-4C1C-8AB7-062DB24CF9C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xmlns="" id="{844B2AF9-76E0-414D-BC49-5DAB9F864CE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xmlns="" id="{DF31BE27-98C5-41C6-BE38-1299F310B3B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xmlns="" id="{A01D8DFF-F15A-40A5-93EF-5B17A3D2EB14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xmlns="" id="{044984D5-D9EB-4674-8ADF-4FECC53E600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xmlns="" id="{5AE61AEB-0B5C-4FEC-941A-269F6FEB8D2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xmlns="" id="{5734E6AC-D2EE-42AB-A0CE-2059D054E3AF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xmlns="" id="{428D5CEF-F1B4-4762-AAB6-5282E392A83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xmlns="" id="{79996904-7C48-41A7-9618-8ACE03B874C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xmlns="" id="{EA4CC733-5A91-42B0-81D1-0E367BCBEC1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xmlns="" id="{602D64FA-D969-4706-BB61-D17841CAA17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xmlns="" id="{CF0B785E-D8EC-4249-B26C-9A7DF302B717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xmlns="" id="{7A1CE966-1713-4BB5-9F9D-359CC986F8E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xmlns="" id="{CCE3B544-9ABA-4DAD-8FBA-760DE482F6A1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xmlns="" id="{39079AD1-DB32-4770-99E6-6A096CA5B35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xmlns="" id="{61E1A5B2-0C94-4F58-B233-2E61FCEEF6CD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xmlns="" id="{4B2C07D0-126F-4004-8BF0-764E6BC6E524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xmlns="" id="{327BE907-169A-4DCB-9830-F3582F3CDD38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xmlns="" id="{A28618FB-4839-44B3-B9C0-5B800F2E4E02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xmlns="" id="{161B3B65-17F9-4670-A8DB-ED3F956FAF63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xmlns="" id="{DC14C235-0258-4653-B022-F2CA93612AC1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xmlns="" id="{61E6F15D-BC47-4113-9214-E05BB64DACAE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xmlns="" id="{03A4B596-9C61-49C0-83F0-3D15CEF340F4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xmlns="" id="{9860E46C-14A0-48F7-BF81-F58775FEC71E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xmlns="" id="{264AD9CE-E64B-4609-9669-E47BB065CD11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xmlns="" id="{58091091-C0D0-42B0-83E0-9ECF3745A9C7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xmlns="" id="{16FCEC65-DBDD-4A7E-A38E-3E303C36A2BC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xmlns="" id="{921F935D-57EC-4693-9FE2-4D12B0F3C3EC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xmlns="" id="{B5222EBD-F818-45FD-AD9E-863EA6BCAE10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xmlns="" id="{5EB628C7-7709-4533-AF3E-18FF5F321A6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xmlns="" id="{736621EE-18BA-40DA-A5D4-A3CBB99A7012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xmlns="" id="{08B0CA25-93FF-4DE7-A718-F679CE659A3D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xmlns="" id="{1DB8D04E-8928-4152-AFBA-0AACC4804F8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xmlns="" id="{E4064F97-8B05-400A-9270-6BFB99734942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xmlns="" id="{F2B370BB-2A2A-4E03-B5F8-DADD23A77ED1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xmlns="" id="{73276530-974B-4AEE-A30E-99B633BCAD20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xmlns="" id="{A610F5D9-8384-40C3-990B-C28C9F69DEB3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xmlns="" id="{09EE98B0-C935-4524-9F0C-71DBD0CA7DF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xmlns="" id="{2326E98C-D8B9-4534-ACF6-968FC8328824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xmlns="" id="{925B8172-496E-491A-9DA1-81254CDBB04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xmlns="" id="{B9548A54-3890-4782-A477-21A32E2D259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xmlns="" id="{CD2D2E63-13C4-4F01-85F4-D700E86562B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xmlns="" id="{0D8BF8C4-2306-4353-A549-E92C2759539F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xmlns="" id="{280DFFD3-DE65-4011-95AA-95B295393E7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xmlns="" id="{B60D6183-C0BF-4828-A83E-BE141D91C44F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xmlns="" id="{315D9D8E-DB0B-4DEB-851D-32D17D89BCE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xmlns="" id="{E40D085C-6CE9-41E6-8C3B-AD31EB6B8A8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xmlns="" id="{C1B1ECE9-187B-4EB8-BA0E-6CD341B05D1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xmlns="" id="{FF2CBD77-218B-4F81-871C-E6E38B469FA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xmlns="" id="{067082AC-A16D-4839-88C0-938940595D5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xmlns="" id="{1E89CDF9-BC0E-4869-8002-418B5EB052D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xmlns="" id="{F8B6243E-BB47-4611-9E19-14ED0294DEF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xmlns="" id="{09A74351-B7C3-49DB-A022-0656F9A8743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xmlns="" id="{8D19F6EC-10B4-4AD6-AE7D-FC34F8573E3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xmlns="" id="{814A597F-CFEA-402F-937F-C8FB3320D60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xmlns="" id="{96E16064-D0AD-4D85-A0F4-E880A116303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xmlns="" id="{0C770B62-11AE-44E0-AA94-9D79643405D4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xmlns="" id="{2C3B6D5E-19E0-4711-8CF2-1419196B5A0B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xmlns="" id="{734366DA-5467-4A89-AE63-69DE1FA2819A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xmlns="" id="{B48B9169-DE2F-405F-94AA-FFF4C28BFF4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xmlns="" id="{2117DCEA-E1B5-4EE3-AD0D-69F5EFBD64A9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xmlns="" id="{7A126164-B8A0-42F7-8102-209CBB2CBFB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xmlns="" id="{ED65FDD0-C61C-4C1D-8700-4AFAE1BF4DD7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xmlns="" id="{361F7787-5903-496D-B45F-7A4928D711C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xmlns="" id="{64BF37F0-A167-4A9D-BC45-FE682DBBEA3F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xmlns="" id="{E72B69EA-2FA2-44B1-903B-BCFE5EFB6C7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xmlns="" id="{21526EAE-9A42-47D8-B757-3926C720BED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xmlns="" id="{7126EB50-0FE3-48FE-A641-FFA632AEADA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xmlns="" id="{A2328916-EE6E-4A7D-BC90-B526F0530A24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xmlns="" id="{33F07514-AA89-4DD2-A805-473B6A8C6066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xmlns="" id="{5D4D4182-C35D-4F85-8F81-9C8D2A77468E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xmlns="" id="{A397B57F-7DC1-474D-8A98-42FC650CF32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xmlns="" id="{3AB9B17C-41AE-4596-ACC1-B5D3B103B1D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xmlns="" id="{BD6EBC71-D1D9-48C1-8F97-2DC3DBBF92B2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xmlns="" id="{96FE3B62-1397-4089-AFB5-E7CE2DE1D16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xmlns="" id="{1A6E2E17-49DE-48E1-A1CF-C08AB03176A3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xmlns="" id="{168316E7-407B-447E-B23B-053D199972B0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xmlns="" id="{1464174B-C172-4995-9625-813D8EE6107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xmlns="" id="{D5102DC0-2D35-4DB9-A815-160836C57C5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xmlns="" id="{7EB7B5B6-FFC9-4F73-8288-FF4D5F5FFC7D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xmlns="" id="{F37234D5-07B2-4357-A94D-36E272B9CFB8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xmlns="" id="{2AA09FA5-C713-4870-9F50-7116257E8A54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xmlns="" id="{203F9706-2B6F-4E52-8F42-53A3D7CE671F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xmlns="" id="{2A49086C-C345-4021-9D0E-A9B026820281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xmlns="" id="{E3B45627-6704-424B-A1CA-DF1A689F045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xmlns="" id="{DA6E67D7-3DAE-413F-BA48-AFBD251D703C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894</xdr:row>
      <xdr:rowOff>85725</xdr:rowOff>
    </xdr:from>
    <xdr:ext cx="184731" cy="271884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xmlns="" id="{0277F6E8-A3B4-42D2-9DCD-211BD369C385}"/>
            </a:ext>
          </a:extLst>
        </xdr:cNvPr>
        <xdr:cNvSpPr txBox="1"/>
      </xdr:nvSpPr>
      <xdr:spPr>
        <a:xfrm>
          <a:off x="4457700" y="213931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xmlns="" id="{288337BC-A263-4CCF-BBF3-851CBD8C80EC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xmlns="" id="{F1DBAF5E-4220-4307-A852-74EA827BF2D9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xmlns="" id="{B5B2813D-E16C-44FB-ABF2-B58275DBBF7B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xmlns="" id="{87C0AB94-39A6-4299-8C79-EC628D00D6EF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xmlns="" id="{4FB7D165-DCC1-4BEC-B0F4-DD857C79A542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xmlns="" id="{6423E6FC-C7CC-4197-88C1-9BD951399F3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xmlns="" id="{8BA2F73B-A464-45C5-9B57-E0EF0B6C5819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xmlns="" id="{41A07A4D-72FE-4544-B13F-B03609C0E5CE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xmlns="" id="{EED62559-3F14-48E4-ADAB-070F49FF89DE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xmlns="" id="{96E5989D-FFF0-4003-BB71-68141A320DC3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xmlns="" id="{20F165E4-187D-42AB-BC94-252AF2A2FC58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xmlns="" id="{BB7F488D-85E7-4725-9CE5-B1D38647152B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xmlns="" id="{5B4E8185-A57A-4C32-8767-D0D18E4EAE0A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xmlns="" id="{73C31378-A509-4ED7-B192-23E13BDE60E9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xmlns="" id="{86032EA2-BDF2-4C31-8C4B-B7B09266F397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xmlns="" id="{03056C40-CF03-408B-A1F2-98A47103A77E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xmlns="" id="{9192847C-88D3-493D-8317-0F3C5BD45EE2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xmlns="" id="{100333B2-689C-4E0E-BBC5-E1A4FFDDC06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xmlns="" id="{D06814EF-7375-4447-B95B-334184CC3D4A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xmlns="" id="{15A4E105-CFB1-49B1-8500-2B05ADE95E6D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xmlns="" id="{915D4CF3-4AF7-42DC-BB2B-E164A3BE92E6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xmlns="" id="{B25CD030-49B6-49A6-BCB5-590EF93C97FF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xmlns="" id="{C865B0A3-B8A7-417E-A9FB-F763ED120CED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895</xdr:row>
      <xdr:rowOff>85725</xdr:rowOff>
    </xdr:from>
    <xdr:ext cx="184731" cy="271884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xmlns="" id="{DD7600CB-FB6D-45A6-A7E9-3D644DD5E081}"/>
            </a:ext>
          </a:extLst>
        </xdr:cNvPr>
        <xdr:cNvSpPr txBox="1"/>
      </xdr:nvSpPr>
      <xdr:spPr>
        <a:xfrm>
          <a:off x="4457700" y="215931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xmlns="" id="{41A6589C-85C8-439C-9A27-C6E05EE92D96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xmlns="" id="{800EC336-972F-40BC-9F2F-E6E26338800C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xmlns="" id="{7E5F9A59-3CB0-4EBB-AB2D-EC0F212FB5F7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xmlns="" id="{B5B09A17-B762-4535-8411-29A448B0A2FA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xmlns="" id="{586FAE35-A8AD-4DEF-A76E-E2136AB98001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xmlns="" id="{F8179FA9-2B49-4E51-ADC7-680D72FE5721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xmlns="" id="{19A1989E-FBD7-4E39-B901-013F5F4669AD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xmlns="" id="{778BB1CF-CE81-4A5D-9795-5BA1915EED18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xmlns="" id="{C2B1AD0C-ACD0-4A95-9068-9EBBB3DE9E7E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xmlns="" id="{B36C6E6A-42DB-43B2-A53C-C3DC74CDB378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xmlns="" id="{CB937ACC-EC70-42A2-AE0B-4F3CF6C811C4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xmlns="" id="{FC841329-E96F-47CE-B807-AE4DD2303C06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xmlns="" id="{2D8B6763-6086-4A00-8FD0-B2D12E431B43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xmlns="" id="{8527E178-23F9-4F62-9F62-8E76A9B49D45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xmlns="" id="{A9180DB8-3A73-44B9-B773-ECA5D430E464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xmlns="" id="{2E3044FE-D2BB-4D72-B9E7-5683FA0A09F4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xmlns="" id="{8985B1C7-306C-4D98-BAA9-E574DC9FD6EB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xmlns="" id="{E34DAA3C-ED92-405C-8720-309935BE254F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xmlns="" id="{27C05DBB-5DA1-4051-8547-E41E8FF626FA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xmlns="" id="{CB72A276-D589-4C7D-9F4A-BEB9DCE7CB1F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xmlns="" id="{8F2F7CDB-133D-4EBF-850F-173FA227688F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xmlns="" id="{C02CD41B-3D50-44A4-8359-D319A5C730B8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xmlns="" id="{18495F21-301C-4E25-A11B-11DBBA6F10E0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897</xdr:row>
      <xdr:rowOff>0</xdr:rowOff>
    </xdr:from>
    <xdr:ext cx="184731" cy="271884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xmlns="" id="{F67464B1-632C-442B-9A53-1839B617C0DB}"/>
            </a:ext>
          </a:extLst>
        </xdr:cNvPr>
        <xdr:cNvSpPr txBox="1"/>
      </xdr:nvSpPr>
      <xdr:spPr>
        <a:xfrm>
          <a:off x="4457700" y="219075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xmlns="" id="{E1AF8119-CEC0-468C-8703-D9D4A8E5DFB4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xmlns="" id="{035A8F4C-5601-4B42-BF37-34027672FE1B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xmlns="" id="{06611748-A499-4AD9-9A2A-861D222619F9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xmlns="" id="{ECFC0470-97AA-479A-9590-4D0530911BF1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xmlns="" id="{2408220E-7D63-4F90-8068-C2339D27DDC2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xmlns="" id="{59A31809-97ED-4E1B-A6CA-46414BFD0D5F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xmlns="" id="{29392CA7-C0B8-4CBD-A86C-39E8FC3EA3A2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xmlns="" id="{C2BCC83D-BC01-4530-A666-1546415B269A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xmlns="" id="{B72BF5E5-298A-4BEA-9DB6-EDB337FB5A95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xmlns="" id="{AB41021A-3AF5-45DA-88FC-76E5001351E3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xmlns="" id="{7AAACC2C-AED9-43A7-9E9A-557F2DAD8AE7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xmlns="" id="{FD4336F1-76EE-43BE-9DB9-B13BD3C0339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xmlns="" id="{8D8D00F5-655C-4EBC-BADD-B831D132CB1E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xmlns="" id="{905B468E-671D-49A9-84BF-90697A6CCB73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xmlns="" id="{3F2AFD1F-EAD4-4CB3-BD86-9B6B5ABDC36E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xmlns="" id="{4DB930CA-2E10-4C1B-8C49-AACB0478D787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xmlns="" id="{EEAFB5E1-3318-4305-B6C8-52294A8C7DB7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xmlns="" id="{63F72B60-DB47-445D-9401-F49F4009D8A0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xmlns="" id="{597B4408-958F-40A7-AC14-42B659D69EA3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xmlns="" id="{5E69085F-1283-41D6-BF8B-2CF4B3E66D95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xmlns="" id="{254D8DBA-7C8D-4FC8-988E-3BD3F90AE414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xmlns="" id="{2B7FCE6A-B1AB-45E0-B560-90502DB4A4AF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xmlns="" id="{D3A82E17-581D-417B-BD5B-FC9F7490EFBA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xmlns="" id="{6E70E50D-D738-478F-9571-DA5002E19AD7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xmlns="" id="{3080EBB1-C8B4-4200-B793-AEC38225BECE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xmlns="" id="{3D4A3732-87CE-4EF4-B84E-85EF4257D64A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xmlns="" id="{CADD3909-3350-47D9-A75F-B3B08271D37B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xmlns="" id="{B995232F-DB87-4830-A193-00E3FB7F1B45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xmlns="" id="{20D2AC55-5C49-4563-8320-813621C98A3B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xmlns="" id="{726F3794-4DA4-46F9-B00E-49A937ECD7ED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xmlns="" id="{CF7B29DE-17D0-4328-A280-E5767B8378E3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xmlns="" id="{772D21E2-0040-4099-AA81-80751AE0391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xmlns="" id="{63ADEBD2-53CF-4A63-93E5-15A1D791AFED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xmlns="" id="{ADF10C87-A2FB-4E28-842D-DCD2BDD02955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xmlns="" id="{20D12D1B-13B8-400A-9479-B7E185F05961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xmlns="" id="{360F8AAA-9880-499D-BE71-85EDDFCBB59D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xmlns="" id="{F7503CA9-3A00-41E1-8163-6C57D5DF234E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xmlns="" id="{825119B6-BA63-40E1-9FC7-A830CD6BD926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xmlns="" id="{B4D7E2D7-719F-49A3-A825-6152B78F8A5B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xmlns="" id="{0A58A989-AB3A-4933-A562-ADD2937A196D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xmlns="" id="{3A9F4B64-CC23-4F4C-BCA4-A7C2FAE476D4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xmlns="" id="{15EE01F1-99D3-40FE-9517-D965EFEC72F9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xmlns="" id="{FCB5633A-8C86-40B0-B6D5-0953EC6AB92F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xmlns="" id="{789C1962-D176-4DD8-9964-8FD0344BAC22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xmlns="" id="{198E72CF-1E2C-4AC1-8639-EF03C7219A38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xmlns="" id="{9E04C8E0-1DAD-4FFB-BE31-2183212E5398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879</xdr:row>
      <xdr:rowOff>0</xdr:rowOff>
    </xdr:from>
    <xdr:ext cx="184731" cy="272119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xmlns="" id="{574377BC-3224-4E06-97E7-65AE3AD26EAF}"/>
            </a:ext>
          </a:extLst>
        </xdr:cNvPr>
        <xdr:cNvSpPr txBox="1"/>
      </xdr:nvSpPr>
      <xdr:spPr>
        <a:xfrm>
          <a:off x="4457700" y="176784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1884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xmlns="" id="{C65CCD6C-A7DE-4FBC-BCB5-04156FE5FB8A}"/>
            </a:ext>
          </a:extLst>
        </xdr:cNvPr>
        <xdr:cNvSpPr txBox="1"/>
      </xdr:nvSpPr>
      <xdr:spPr>
        <a:xfrm>
          <a:off x="4457700" y="1747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xmlns="" id="{83E4B594-A10F-4801-BF9A-60C78EA17513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xmlns="" id="{9F3EB3F1-A075-4A73-A0EE-708FF7FEC912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xmlns="" id="{529EA123-F40B-4D69-B911-873457516608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xmlns="" id="{06015822-938A-4A65-A845-403322D8C9EE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xmlns="" id="{31361A53-23C1-4347-9931-7D949E64D8E7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xmlns="" id="{3572DED0-6550-4378-B7F2-2394784D4972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xmlns="" id="{2D633FC4-917C-4DE5-BFC5-C0E9036ECB72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xmlns="" id="{4B3CCB66-BB6C-41BA-BF46-1BA520E2F214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xmlns="" id="{75E16493-B7CB-49B6-B8C0-F0B91DA1E82C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xmlns="" id="{F6EBA529-DA9D-4E91-8039-4AF3F5269EBE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xmlns="" id="{D208046D-926A-4B51-AFD6-B59BF917E77F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xmlns="" id="{BCE7CF46-2598-42AB-8C84-1D44FC304228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xmlns="" id="{C18DDE57-B7BA-49D4-A1D5-D49CF11CA016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xmlns="" id="{74B35C0E-29D6-4BBC-9316-E18BF1151092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xmlns="" id="{4F28959D-84AA-4C2B-829C-F2C875B29D66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xmlns="" id="{214A8ECE-D19E-4364-87F0-C529CCA736FB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xmlns="" id="{BF6B4A2C-5737-4B64-B999-AA97742FCCAB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xmlns="" id="{C1033B4E-0716-47D9-8437-0005A45919D3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xmlns="" id="{7499F814-BE47-4119-9E8F-0D7D8923FB35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xmlns="" id="{1DE7EA41-DAD3-4D35-A473-4064B19E1F9A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xmlns="" id="{BD398AB1-5B51-4A50-AFE1-798B91190579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xmlns="" id="{3478ACFB-D9E0-4D06-88A8-794371BBC174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xmlns="" id="{183F6782-68EF-4F6B-9D80-B7B91C6D55E6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878</xdr:row>
      <xdr:rowOff>0</xdr:rowOff>
    </xdr:from>
    <xdr:ext cx="184731" cy="272119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xmlns="" id="{AB2CF17E-6D1D-4EB4-9A5C-D0B8CB95981A}"/>
            </a:ext>
          </a:extLst>
        </xdr:cNvPr>
        <xdr:cNvSpPr txBox="1"/>
      </xdr:nvSpPr>
      <xdr:spPr>
        <a:xfrm>
          <a:off x="5000625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xmlns="" id="{F9AE7E04-EDF0-4AA7-90B6-45F45200C18F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xmlns="" id="{D3F52407-0E48-4871-8C7A-030CB525AD73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xmlns="" id="{451BA50D-7A4F-488A-A3B5-E84FAB30360F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xmlns="" id="{3FC7E4C4-E24A-4B1E-BD57-F630CA4BCA44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xmlns="" id="{D9BFFEF1-3DEA-443C-9C92-BF43AE7C8E72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xmlns="" id="{ED09D50D-5DFD-428B-BC82-2E2EEF5B7E90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xmlns="" id="{412EE896-8276-4F39-A959-84A6CDCD3426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xmlns="" id="{9E05DC93-8685-4A52-99A0-961B154A081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xmlns="" id="{E2EE711F-138F-4FAA-BB6F-6CD9213CF76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xmlns="" id="{58C37578-D7CE-4A08-8F8B-EDB13756941E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xmlns="" id="{A141BED0-7435-47FE-8848-60A084E79D62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xmlns="" id="{647B808F-60A2-48F3-AC40-57AC55CB41C1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xmlns="" id="{5EDE2A3A-1224-4F39-9C9A-792BEAACAE7B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xmlns="" id="{597E412E-1345-4236-BD13-0D76614AD8A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xmlns="" id="{45EEC8DA-4331-481A-A9DF-8F5A90A5E157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xmlns="" id="{B191FC80-2447-4027-BE0B-F312EA14240E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xmlns="" id="{CA9502AB-5196-49DF-8909-DBEA8B8EE1E3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xmlns="" id="{59936793-0FD1-44D5-9268-A72359F22453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xmlns="" id="{08C7DE0C-2BE9-44FE-B065-2383CDC1FA4A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xmlns="" id="{3AF07691-2136-456B-97EC-EA681BED1244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xmlns="" id="{B96995B3-DD69-477A-9D88-8EE30B87E8CB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xmlns="" id="{C0BAF3A6-F3C1-4D39-B18C-3B87C836044D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xmlns="" id="{9E2947F3-56D5-49BE-9FB2-4870B45E378E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878</xdr:row>
      <xdr:rowOff>0</xdr:rowOff>
    </xdr:from>
    <xdr:ext cx="184731" cy="272119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xmlns="" id="{DD6CE015-1EDE-41DC-882A-AB5875D30E0C}"/>
            </a:ext>
          </a:extLst>
        </xdr:cNvPr>
        <xdr:cNvSpPr txBox="1"/>
      </xdr:nvSpPr>
      <xdr:spPr>
        <a:xfrm>
          <a:off x="4457700" y="174783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xmlns="" id="{23D4173B-2B87-4962-A33D-9695DC4E19E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xmlns="" id="{6E0FE89F-C5A9-4BC0-8E2E-862256D34AB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xmlns="" id="{3B17FEDD-E7EE-4403-A925-E65CF650A09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xmlns="" id="{A3A0CDB5-3CB4-4D84-B0EC-824F8A97CA6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xmlns="" id="{C7AB2A67-057D-4438-A713-1C7CCAC51FB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xmlns="" id="{940BB79A-16C8-49A0-BB63-10B39D3AA5FA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xmlns="" id="{C579FBD3-D776-4853-8906-E455866DA6E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xmlns="" id="{B22181A2-D32E-47A3-86DF-14DBB96E981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xmlns="" id="{E317F7B5-B093-48D9-AF8B-22FB15A71C2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xmlns="" id="{3DBB67EA-3860-4C43-BDFD-40E06F54523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xmlns="" id="{4689E10A-D650-4160-B92B-5C18B0FE313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xmlns="" id="{09054FF9-8FF6-4A26-A120-22053580399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xmlns="" id="{310A3574-F1B1-40B3-9C4E-F8710929538F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xmlns="" id="{F4B5D76C-4BF3-4FA3-8877-9D300DD2787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xmlns="" id="{CC7DE812-2040-427C-8B4F-4CAB0C04F18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xmlns="" id="{4530683A-268D-44DC-A298-8F97CB4963E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xmlns="" id="{7F4EBFCE-7760-4782-A9EC-CC59F6F3727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xmlns="" id="{E86EFB6F-CDBF-4E19-8D1C-B116C812291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xmlns="" id="{117A0449-7334-4620-B253-E2F5576F0256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xmlns="" id="{412C63E9-4295-41A5-9009-FD3AB4EA562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xmlns="" id="{3D036C61-6B06-4BE8-87D9-6D5191D7528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xmlns="" id="{B319F41F-95E5-4D05-B67D-548339047CD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xmlns="" id="{C281C010-A3E7-4962-BF14-D732E2C74013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xmlns="" id="{988A5E45-2E89-4E5C-87F0-C61735C960C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xmlns="" id="{BA491634-1D38-435F-B7B3-6B66593A30F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xmlns="" id="{0F43FB3D-A64A-4AC5-A373-41EF0709E1D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xmlns="" id="{F95E7994-B238-4992-BB7B-8C9C598ECB4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xmlns="" id="{75534F35-E589-41FD-B9D7-D4EE7DB2C65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xmlns="" id="{ECB346C1-A975-4DE8-A512-2042C54E826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xmlns="" id="{DD4180AB-7324-4BB1-BBCC-74154A72127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xmlns="" id="{D39AE216-CCC0-45B7-93B9-0B4F59627AC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xmlns="" id="{364CAB93-1780-481E-9FF9-C98EEDA3351C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xmlns="" id="{A958359E-4D89-428A-879E-BD200FE847B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xmlns="" id="{885E8679-B0CF-4BCE-B537-A50C523E8B5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xmlns="" id="{3D588BF4-FB69-4F91-A14A-8ABCAB745FB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xmlns="" id="{42D6A6EC-8647-41E6-BE3B-32554F357C7B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xmlns="" id="{23C74216-19BB-45D7-8C70-D78C8D522CC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xmlns="" id="{4997AD63-122F-4F85-9F5E-7B6097D0D03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xmlns="" id="{F0C46C90-3F2C-4BB8-8D1D-C7634375CB07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xmlns="" id="{15035BA7-347E-4E99-8ED5-02E3538EE38E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xmlns="" id="{F3F00F87-73B3-4FBF-99CE-B725B953B045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xmlns="" id="{3E4D49FC-8CEE-43C0-82A4-88E078E8C3C9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xmlns="" id="{91478C15-708E-4D7F-9FAD-21CC3C31057D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xmlns="" id="{6D0D8294-DCE7-41A8-9335-0DFFCF834D1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xmlns="" id="{8B712660-09E8-4D7E-BAED-8DBEBA1E4DE0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xmlns="" id="{1030D0FF-3688-4B5B-BAF3-C07EA1CE7B34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xmlns="" id="{78AF4EDC-EC0A-4A7D-9648-E7AA2ADC7C31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888</xdr:row>
      <xdr:rowOff>85725</xdr:rowOff>
    </xdr:from>
    <xdr:ext cx="184731" cy="271884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xmlns="" id="{704B01A4-4BF0-43BB-9D31-E01886F506B2}"/>
            </a:ext>
          </a:extLst>
        </xdr:cNvPr>
        <xdr:cNvSpPr txBox="1"/>
      </xdr:nvSpPr>
      <xdr:spPr>
        <a:xfrm>
          <a:off x="4457700" y="199929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xmlns="" id="{C45A0E51-5C41-4E31-A317-6B5DDBBFC75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xmlns="" id="{89A1546B-F027-4E1C-AB67-32315049F51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xmlns="" id="{F3F2AE5C-603C-441E-91D0-D41F34CC456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xmlns="" id="{C389450D-09AB-447A-8A5B-8CD36D87DA0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xmlns="" id="{275FB3B3-D4BF-40AA-B207-5B2832CB340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xmlns="" id="{6DC41EEE-8BF8-40AA-8FC2-86E6F149B23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xmlns="" id="{D6FE0845-EC8C-4893-BF4C-A0CBDF425EEA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xmlns="" id="{58AFB2D8-D044-4F8B-9662-4087858E38B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xmlns="" id="{65B50246-1C19-4B3B-BB99-B36868AB507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xmlns="" id="{3620851E-3EA4-436E-95D0-ACCDC6344BA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xmlns="" id="{971D889D-4560-42D6-B5D4-2B847E3727E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xmlns="" id="{A5E6FDF3-BC63-4ACF-98BD-815540FC670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xmlns="" id="{60E9936C-0351-4954-9F64-58671ECECCB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xmlns="" id="{E098F61B-4975-4E74-96AF-103C93A1A35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xmlns="" id="{BBFF5735-F57C-48DF-A817-72CECCF97D0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xmlns="" id="{1ED9743D-D334-4513-A129-0C3AEB529E5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xmlns="" id="{8B3CAB0D-3608-4178-9836-8B7DCC6C1FC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xmlns="" id="{E1236456-5120-4787-A129-64BE82F28F9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xmlns="" id="{56A858C7-BB42-40CF-AC7C-BE1C8BFFD43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xmlns="" id="{3FE4E24A-4AC0-48B5-9A93-E99E8384F8C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xmlns="" id="{B8A43505-58C8-4421-8720-D539A4CFDE7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xmlns="" id="{3AB0FF08-691F-4EE3-BF4F-3C96521B418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xmlns="" id="{8B820841-584B-4555-9F3E-5B32A3AA386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xmlns="" id="{F84E1DAE-0424-49B0-8701-F3506E26897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xmlns="" id="{9D2C6400-3CEA-4FB6-A093-7393B5DBB3B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xmlns="" id="{A66F414C-65BA-4DB4-85EF-3CD1D571749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xmlns="" id="{8FBB1A9F-F451-4F05-813B-90A1192447A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xmlns="" id="{7346DFA3-0250-4334-B2C6-483E8315511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xmlns="" id="{DC276434-028B-43E8-9477-01BE9D0A4F7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xmlns="" id="{1040FCE8-C065-4F38-B885-61CE0B95069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xmlns="" id="{07F7044E-6AA6-4054-BAB1-8EAAA22B879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xmlns="" id="{A82BB92F-8776-4609-93B7-90A4ADE0868A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xmlns="" id="{AA1562D5-E175-487F-BC60-82ECFB3B814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xmlns="" id="{85B5E4B0-53D4-43F7-BF3C-39F5B50EE19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xmlns="" id="{E115964E-D158-4F9E-A653-14CE886D614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xmlns="" id="{4DD1DDB9-8761-434D-AB36-2C09DC229FB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xmlns="" id="{D4E28146-A725-4CAE-81E8-BE93F1A3CA7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xmlns="" id="{5DA374A6-8D31-4397-B064-F70A0A5A023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xmlns="" id="{4603346F-9BD0-4CFE-88CE-D323EECFC87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xmlns="" id="{D2E85056-7FC7-43D1-AAED-5BBC7463111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xmlns="" id="{30822C30-6AE0-4EA8-8E75-4CE15B6DAAF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xmlns="" id="{9E5587D5-E4AC-4357-80FB-B43EF9F8449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xmlns="" id="{45C4F2B3-F6E4-400A-9113-1B861E894CF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xmlns="" id="{2E298A17-C95A-4AD1-8833-596CA8F1686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xmlns="" id="{769D1630-BAF5-4946-A856-EB538A3B3E22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xmlns="" id="{BAD4EF79-0155-4591-BFA5-030C7536425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xmlns="" id="{6C219C9D-540E-4002-ABF6-F22E6AA0097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xmlns="" id="{9AC9C68B-4AA7-471C-BFC3-5F87214A038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xmlns="" id="{D35037AE-5286-4F02-869C-E8E2C17F3DD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xmlns="" id="{E1291251-26C5-480C-8248-F7B62C11754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xmlns="" id="{B2E1AB95-6F77-41A9-8682-DFEB44B6554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xmlns="" id="{F9921577-161A-41E7-B910-81F7B8FB4C55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xmlns="" id="{8DABC17E-94F2-4461-A8A8-F90B4ED552A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xmlns="" id="{F6DF8E2F-C1EC-40D8-B0B1-DC8C255DFEF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xmlns="" id="{91D33AEB-CEC7-4DCB-9A04-E958B53648C4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xmlns="" id="{AB887057-B5C8-43B1-8F08-D656B3F0F24D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xmlns="" id="{F1E29D53-6697-4A86-97FC-48CEA3125108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xmlns="" id="{08144360-98F3-40FB-86E5-BB726232515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xmlns="" id="{5115061B-50A2-4FDE-9C90-BF5B4FAEF76D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xmlns="" id="{FBCBA4F2-9581-4CD1-BD65-6BFDE93C0DA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xmlns="" id="{FEFA092B-EF15-426C-B315-8CF4D8DFBFC3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xmlns="" id="{EE28F737-70A2-467D-9A76-F3813CB88CE1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xmlns="" id="{C7C29684-08F4-44B2-AA03-1634B0DA9079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xmlns="" id="{15546829-17E3-4D48-9DB7-C2756F2D9E9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xmlns="" id="{61CF3C2A-8292-4156-8765-60C25E7C30E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xmlns="" id="{EB27B6B3-B628-45E7-A040-4FB783BC5DCF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xmlns="" id="{B9AE69ED-31C2-4CEA-9E13-12D3CE22A6FE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xmlns="" id="{30E16EEB-0096-45EA-AA2E-33DFE3575696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xmlns="" id="{AADA6BA3-364F-4ED1-82CB-2944F731EA7B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xmlns="" id="{075FFA71-6FAB-4714-B682-4CC291E1405C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xmlns="" id="{DB1A9346-154F-4D8F-8B5D-5DEDD600E6B7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85725</xdr:rowOff>
    </xdr:from>
    <xdr:ext cx="184731" cy="271884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xmlns="" id="{18BB38B2-7E1C-4120-BC27-B3C26E140380}"/>
            </a:ext>
          </a:extLst>
        </xdr:cNvPr>
        <xdr:cNvSpPr txBox="1"/>
      </xdr:nvSpPr>
      <xdr:spPr>
        <a:xfrm>
          <a:off x="4457700" y="19592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xmlns="" id="{56CD227F-6427-4FCC-9EFD-8B4476DBC34F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xmlns="" id="{3FA14805-7C85-4049-8879-4D7EF49A9F0C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xmlns="" id="{299DCD01-C048-4F5F-B785-39BC8D1EB731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xmlns="" id="{374092D4-2698-4B83-BD9E-9426B503E858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xmlns="" id="{2463D153-DC05-42DC-BC79-7F9A3FB6654B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xmlns="" id="{DF4BE7A7-C3E2-4E38-AB8D-77A154B36E97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xmlns="" id="{C9FB4131-187D-47D6-A8DB-9A2E802D7EEF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xmlns="" id="{A1C0BAB8-C6EB-41CE-A03F-07EDABF9802A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xmlns="" id="{9D996851-7EB1-4411-8A8B-AFD17A8CD070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xmlns="" id="{A9682838-2211-4DDF-829D-A29AA2C5E641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xmlns="" id="{9FC8D9E8-58AA-4F99-9972-6A0427279930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xmlns="" id="{C60962AF-2A31-4069-9285-375FA457B1F9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xmlns="" id="{12E85B3B-35CE-4814-A1BE-A9375189871E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xmlns="" id="{0959ACB5-00D5-4EAB-BB39-539C1E798D12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xmlns="" id="{4456F22E-AAEE-4CA4-A597-55F4CE42431F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xmlns="" id="{24FE6F04-B795-4195-9039-43CC8B787BA4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xmlns="" id="{58DF3D6C-22DB-4D7B-BC14-AAD2E7B15F8C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xmlns="" id="{DFFE5BE9-EF75-46CD-84AF-CB69041ED3E2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xmlns="" id="{C1613D2E-4592-4535-8ED5-55EF309DF0CB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xmlns="" id="{C6CA47C3-CABF-4AB0-B78E-12589F8CFB2E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xmlns="" id="{00F76213-99B3-46D2-9962-D4CA437E8841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xmlns="" id="{46A9B4D9-5E95-4E16-817C-701471B253E2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xmlns="" id="{174EF1B0-3B17-4759-AE1A-27E42409E8E3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1884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xmlns="" id="{A4FF965D-0213-4D0E-972A-E604AEC0F971}"/>
            </a:ext>
          </a:extLst>
        </xdr:cNvPr>
        <xdr:cNvSpPr txBox="1"/>
      </xdr:nvSpPr>
      <xdr:spPr>
        <a:xfrm>
          <a:off x="4457700" y="19507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xmlns="" id="{427C5D01-A952-4771-94F6-E33A554E6D51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xmlns="" id="{1A27978D-F8B8-4CBA-85E5-3E63C6218AAF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xmlns="" id="{3274E799-7D3A-4A2C-B4A2-D597ADCD040E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xmlns="" id="{21418C6F-598C-4B7C-A0CD-D980D99F7925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xmlns="" id="{8071F4AC-CDF2-4DBA-A885-2E77C2B709B3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xmlns="" id="{DCAC05E4-5D0C-43E4-81B8-7EFF4A9F2D0B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xmlns="" id="{E15E1B58-F857-45D4-A3CB-C08D68913C3C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xmlns="" id="{2213727E-FE53-4C94-A9D9-E3677174E105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xmlns="" id="{7F0F3B43-C1CB-4F17-BDA8-03EB87523837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xmlns="" id="{BF156D1B-5BD2-4DC4-8BD0-A6FB5D88E065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xmlns="" id="{84A87C10-2EA9-4999-AE9C-8126B2FD301D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xmlns="" id="{B92BC809-DD9A-452A-B146-B745414BAEB5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xmlns="" id="{555FBA4F-3C08-43BC-ABBF-904C2F01AA40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xmlns="" id="{FD181C4B-9D72-4750-85DC-913D78E971CA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xmlns="" id="{24BE1F40-3110-4A87-AFBC-4F3CF906B1B9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xmlns="" id="{1E0392F4-5BE6-4706-9861-BD885E63A8E5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xmlns="" id="{D7B3E31D-C6FC-4E70-8967-3B71CE568EFA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xmlns="" id="{99CB4C42-0006-4420-87DD-49F69B3D1AB1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xmlns="" id="{87CD531E-4AE7-483E-B585-3516D2006A4B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xmlns="" id="{0770A9DF-9A0C-4DD2-861D-595AF2E3AD7F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xmlns="" id="{AFC99974-9384-42A9-B7FE-BC95F8A2ABD9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xmlns="" id="{E0016D43-F8F7-45D9-8D59-2F0F2393C06B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xmlns="" id="{A225D738-7573-4EFE-A41C-70C5F9D1B2CF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886</xdr:row>
      <xdr:rowOff>0</xdr:rowOff>
    </xdr:from>
    <xdr:ext cx="184731" cy="272119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xmlns="" id="{05AC1FB2-C2F2-4F88-9B76-76C28BFE73B9}"/>
            </a:ext>
          </a:extLst>
        </xdr:cNvPr>
        <xdr:cNvSpPr txBox="1"/>
      </xdr:nvSpPr>
      <xdr:spPr>
        <a:xfrm>
          <a:off x="4457700" y="19507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xmlns="" id="{CA7B9D68-C061-4366-9899-F97E2A6327E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xmlns="" id="{6DF55101-8076-441F-A331-264547ECEF3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xmlns="" id="{E0635A24-C8AF-4180-880E-20910FCAF57C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xmlns="" id="{86B8872D-7176-447E-92F4-87B10032765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xmlns="" id="{2469615B-48A0-4C21-A63B-58EF370D49B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xmlns="" id="{9C7FCFBB-47BA-4872-95C4-EDC7761C850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xmlns="" id="{629224C3-510C-44F2-8FF4-9F076B9E704C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xmlns="" id="{8DC2B05D-631B-40A6-A90B-EA414D440202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xmlns="" id="{6F256CC6-12EE-4C0D-8262-AAE5849D31B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xmlns="" id="{F418B979-B624-454D-B78E-8A7DEC67EF0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xmlns="" id="{C2E12EF3-7F35-46BB-A02E-FA3081A8773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xmlns="" id="{A11C7D26-7904-4F55-8688-756F5596484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xmlns="" id="{8C6E8693-FBE1-4D5C-852E-DDD9E6A8183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xmlns="" id="{5B8B7032-9C28-4240-8AD9-185B835379A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xmlns="" id="{7749559B-7BA8-4F66-9038-42F0C139A85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xmlns="" id="{CF861E8A-ED10-4286-A4BD-F80C3399D40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xmlns="" id="{53D632CC-3083-4D3A-900F-3410FE33F671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xmlns="" id="{3387E447-DBA9-40D8-9B02-1BC4D098D15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xmlns="" id="{79428232-1696-4D51-8E47-46F90ACEAD4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xmlns="" id="{9766BEA0-9D3C-48A3-B966-D257D8E4223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xmlns="" id="{D8AED812-C99D-4263-9B9B-4BB68846DE5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xmlns="" id="{C6A6A2F2-160D-4D47-B103-7228842A30F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xmlns="" id="{68AC6B2C-9B06-49B8-85EF-D5E95A6C4C2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xmlns="" id="{E56AFEDB-88EB-4E0C-A749-66941D82511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xmlns="" id="{7D39A91F-53F8-4260-8109-689659BDF40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xmlns="" id="{406AE33B-F0CE-46C9-A240-AD762AD31BF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xmlns="" id="{3B855B39-DB1F-4FCF-B181-E72FF3871C92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xmlns="" id="{54C43686-0A44-4FF7-BC0F-71EC6D2FC40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xmlns="" id="{2C085646-E5CE-46AA-ACA7-AECC6A29C67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xmlns="" id="{6E1325D8-6E04-4AD4-96C9-902F6891B4C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xmlns="" id="{228623C5-CA38-4692-AAD1-5F335444271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xmlns="" id="{B0033104-E874-4733-93BC-3F5A39A7EDF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xmlns="" id="{FFF334A4-80DE-412A-BC14-2B367458EBA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xmlns="" id="{470F903C-6F8C-4606-850D-2DFA98F35E2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xmlns="" id="{AB143328-360E-408E-8106-7F723C1587F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xmlns="" id="{B32F5E13-B8BA-4705-9FA3-6BED25A6060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xmlns="" id="{471519B4-118E-431B-AD97-4BF84AA72FE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xmlns="" id="{094ABEA0-EAD3-4CBD-B136-08DAE1C30C2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xmlns="" id="{890B88F0-444A-4647-AB78-8FFE72DF15D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xmlns="" id="{ACD1DC01-9984-4D72-80CC-182862B0BF6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xmlns="" id="{4409B079-8DA1-4F49-8CA5-7417EA149AC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xmlns="" id="{BE04C399-140A-4C02-AF79-BDDDB9D1073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xmlns="" id="{145A6C60-E58B-4BFF-9C7C-716C0906C9F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xmlns="" id="{50FE03B5-21D6-4031-8CB3-B7EBF0AEB58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xmlns="" id="{01EE0DF4-22A7-4D12-8DC3-4493EE7D713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xmlns="" id="{B3862084-7845-461F-8541-3EE7EB485A8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xmlns="" id="{EC1F422C-8EDF-4175-81BD-842650D5D87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xmlns="" id="{20822586-F09E-4306-A7DC-5FCCE75F130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xmlns="" id="{56675572-E2BC-4663-BC2B-49CBDFF46F5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xmlns="" id="{41C39739-7329-471C-A835-5E8D67D5801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xmlns="" id="{B685E5EE-1F04-4D07-BACA-BE138052C15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xmlns="" id="{28016954-CCEE-4FDA-A31B-C1C6DE3DEB9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xmlns="" id="{BCD25094-B607-4A6B-AD54-EAD108B06B64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xmlns="" id="{E557F1BF-B21A-4EF1-9861-266B73FC1FB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xmlns="" id="{F1A93A09-C233-4354-9AD1-F8BB2045DD69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xmlns="" id="{531E9E9A-62A8-4220-BA7A-04B109627A63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xmlns="" id="{656DBA05-584A-4CD9-8C64-40096FE2EFEB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xmlns="" id="{92EA4B60-679E-4183-AB51-A3FE019BC93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xmlns="" id="{02B9151D-4B85-4779-AA66-329095B56D6E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xmlns="" id="{5020ACB0-E55D-4B95-B3D8-1F41CA436D4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xmlns="" id="{CB1943D0-3511-424E-AA1E-501BA6B7270D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xmlns="" id="{54ED9705-9AFC-4CED-BE96-605E7348524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xmlns="" id="{9614ACE0-00FA-48CD-8303-D1BE36564E2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xmlns="" id="{EBC76048-4FC9-4496-B790-A8A23F160070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xmlns="" id="{6388427E-54AE-4F9C-91F5-52917F80A0AA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xmlns="" id="{5F415ED9-7927-4DED-9859-5E911D70E69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xmlns="" id="{922B65CA-D7CC-4BDB-AB0F-3372B4D0DFCF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xmlns="" id="{E6AB0BB6-0D0E-4AC6-9C0E-BA3F731098F8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xmlns="" id="{B7EC91E6-760A-4159-A25B-3C61CEAEAEF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xmlns="" id="{284F4B01-EC9A-462F-A6B0-43120CEBB6B6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xmlns="" id="{A3F2CA74-1855-4747-B40E-D1D5B7BC0FC5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85725</xdr:rowOff>
    </xdr:from>
    <xdr:ext cx="184731" cy="271884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xmlns="" id="{2DBCAB38-6F1C-45CE-8C52-B919CCE7CAC7}"/>
            </a:ext>
          </a:extLst>
        </xdr:cNvPr>
        <xdr:cNvSpPr txBox="1"/>
      </xdr:nvSpPr>
      <xdr:spPr>
        <a:xfrm>
          <a:off x="4457700" y="152400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xmlns="" id="{CDC7BD15-CB18-4B02-BE76-63D27A864D2C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xmlns="" id="{E68585CC-C953-4204-9B6F-CEC0D4B4EB86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xmlns="" id="{B2EAE54A-92EC-4808-B3AB-430D20406EA7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xmlns="" id="{DE13B511-20BA-4321-AB96-780ACD8A0CE5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xmlns="" id="{EE9EB36A-3E76-4AC9-A2A3-A4E72500E117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xmlns="" id="{2FE54742-88D5-4D3A-8D03-A00847CF6C4C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xmlns="" id="{4729A890-CDA2-4BD3-B5B6-DBD745B7F584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xmlns="" id="{E8EE7749-E6ED-40F5-89A6-F57612C2E4BA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xmlns="" id="{7FDC9E4C-1F05-4F4E-87FA-D0C635FFB243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xmlns="" id="{41728725-347A-4456-ABE4-97443136E2FD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xmlns="" id="{5AC974AC-C0B9-4E65-BF7A-5E9B6E248569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xmlns="" id="{6E387429-EDA9-4F05-86DD-A208C02A22F2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xmlns="" id="{D9166133-5464-4DA9-9F61-818FD45D1554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xmlns="" id="{256EB030-F0F3-4CC9-BF62-E176920CD11E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xmlns="" id="{9E2924FD-7F9C-4047-A347-5A02F56FD072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xmlns="" id="{027B6C75-559C-492F-A920-A7C9BFB9195B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xmlns="" id="{85FA20A0-346B-4787-BFEE-9A7825765458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xmlns="" id="{8299CA71-BDB2-49A3-9F34-3E2D4E64C8BD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xmlns="" id="{5406EFB8-DAD2-4FC4-B658-7AEA2F2E3C52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xmlns="" id="{D3730FE8-B694-47C1-8A95-457F414F28C7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xmlns="" id="{E72B2055-6C70-4FE0-AC07-64A5DE4A06CD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xmlns="" id="{42C49DCB-67E8-4855-AC2D-EED55545B4A5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xmlns="" id="{059836E1-7145-44D3-BB56-A3EE381E8A58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1884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xmlns="" id="{6D6FD805-2CE9-4D4C-89A7-F01FBCC626B2}"/>
            </a:ext>
          </a:extLst>
        </xdr:cNvPr>
        <xdr:cNvSpPr txBox="1"/>
      </xdr:nvSpPr>
      <xdr:spPr>
        <a:xfrm>
          <a:off x="4457700" y="15154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xmlns="" id="{A32F4E48-7CBB-4A18-B44A-CD80F434730E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xmlns="" id="{E6E5A8D2-5BA8-4D18-91BB-B5B3A4B097C8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xmlns="" id="{11BD3467-2F93-42F8-870C-E14271FF7328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xmlns="" id="{D51BE516-A704-43C4-8501-E56DE59A80D7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xmlns="" id="{C69C40DB-6029-4732-9491-D63EFA3E8226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xmlns="" id="{FB36F0C5-89A4-4826-AFC3-85E2EED7F41F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xmlns="" id="{CBAEC295-F482-4B29-8028-B46DE204D8F4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xmlns="" id="{20C855F5-CD4C-4E77-AE12-59A6A23A930B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xmlns="" id="{3958EF36-55FA-4E56-9902-9CF425D0ED7C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xmlns="" id="{519EBFDB-DFF5-44E6-91B4-E825E4E9D93A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xmlns="" id="{E5923FA1-F9FD-417C-A078-80B0AC3D88AF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xmlns="" id="{A52F1A67-52C1-44E3-9C37-E79549E728BB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xmlns="" id="{8B03B367-4728-4E3A-93D4-75164FAC4A34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xmlns="" id="{25C5A125-3E84-4CED-B5A1-C9CB12788E33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xmlns="" id="{7479C31A-BCC2-49D2-82B5-16E5AA079962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xmlns="" id="{62776E1D-7056-400C-98AC-B5642C44B959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xmlns="" id="{F21BDFA1-2D5F-43F2-B41A-13338D67F74C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xmlns="" id="{4E87413A-AC78-42D9-B2DC-21DD03FF98A8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xmlns="" id="{CAA68C35-A354-4F8A-91B6-2773C0463BF3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xmlns="" id="{60C66CF7-E438-497B-9E55-C6B02A6339EF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xmlns="" id="{69404033-0865-4525-915C-FD2932CD8D05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xmlns="" id="{F011EC35-FB09-41F6-8211-B97369F27DA3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xmlns="" id="{9073B5E7-0949-4918-AF26-8748DBB82B4D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868</xdr:row>
      <xdr:rowOff>0</xdr:rowOff>
    </xdr:from>
    <xdr:ext cx="184731" cy="272119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xmlns="" id="{EDA41F9E-7607-451A-8FF2-4FA37777DD7E}"/>
            </a:ext>
          </a:extLst>
        </xdr:cNvPr>
        <xdr:cNvSpPr txBox="1"/>
      </xdr:nvSpPr>
      <xdr:spPr>
        <a:xfrm>
          <a:off x="4457700" y="1515427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xmlns="" id="{8EB450E4-773D-4A7A-94E4-53E6104A5A9D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xmlns="" id="{E0360498-A450-4782-B689-7D372349AE0A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xmlns="" id="{52CF4507-87CF-4DCD-B823-BE847C6A47D6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xmlns="" id="{F58951C2-A219-47D2-8124-330A5DE09C5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xmlns="" id="{E62925A8-66E1-4DF7-BEF3-CA0D76FCA85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xmlns="" id="{AC59309B-635C-46AE-AD52-81E9EB4B6F06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xmlns="" id="{353D89D6-7209-4B0D-9EE8-B67B1D4469F1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xmlns="" id="{CD539108-24E3-4B94-BF65-81E7DC7EF66C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xmlns="" id="{EED280E4-DF49-48B8-9445-266916D00F0A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xmlns="" id="{C0EF9C66-2B26-4F10-B9D4-233DA47F8FF2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xmlns="" id="{574A7D36-8453-4EF7-8C3A-A48197E66AD0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xmlns="" id="{929BDD05-D0BD-4D39-A280-6772BBB9ED1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xmlns="" id="{3863EFC9-C1B0-4797-9EDD-9DA5CC8DF201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xmlns="" id="{FA51D76D-6992-4202-B2DF-4651C263E1E5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xmlns="" id="{7CF3FDB8-C69C-4A93-8E1F-96B901AAB00A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xmlns="" id="{B429321C-6F89-4BC9-8C08-7A06D7ACCCF6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xmlns="" id="{6AC32F82-2829-44B8-A067-8EB89B817EC1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xmlns="" id="{A5818A2E-E91D-4B23-9E68-3440CC2AB867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xmlns="" id="{3D5EB40D-399F-48E0-A752-8F5158BE50C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xmlns="" id="{6783999E-B0CC-4953-A54B-93129F8AED6D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xmlns="" id="{E5E6B779-34A8-46F6-9DA3-6673266178E2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xmlns="" id="{0A86B4ED-C293-45DE-82EB-D23E34DF591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xmlns="" id="{27D6CD78-3AF9-4F04-B209-6BF2A8C05DE9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xmlns="" id="{33241C09-2FFB-4B86-88A2-ECCA2D513EA0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xmlns="" id="{60F74917-5F91-4BA1-A9AD-13E0D9F771A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xmlns="" id="{B6A7073E-545F-43EE-B81A-FD83AA2A965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xmlns="" id="{B242ED39-AF0B-4991-BAE3-4C0FEAF8D17E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xmlns="" id="{D0F47FF6-2A76-4C42-8B84-B7B7B5C6766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xmlns="" id="{BE34605E-903E-47C8-A91D-989A3208F0B8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xmlns="" id="{F3D45D5E-106E-4A43-B1DF-EE5E027A9C37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xmlns="" id="{EBFB31A6-D88B-42DC-8A39-E976BD0074F9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xmlns="" id="{136C8713-8797-4F81-BFCB-1BC39B4EC37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xmlns="" id="{589A888B-6242-4B7B-98A5-97A155BB6DED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xmlns="" id="{CB7DBDC4-9DD0-4E9C-B63D-B47637EF765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xmlns="" id="{8FBB6993-887C-4A8E-B988-91F5E81F0DF2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xmlns="" id="{AE22E3FD-1351-4B84-9741-677142E292CB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xmlns="" id="{F64B0281-2739-4697-8575-42906A5BF821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xmlns="" id="{129F89E8-68C9-41B3-866C-883B35C3DEE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xmlns="" id="{7B6DD1EF-10D3-4BE7-B438-D09C93593214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xmlns="" id="{35E455B7-9E5C-4A57-83E9-72567C79B8FB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xmlns="" id="{8E325A4C-DDAC-4DB1-B1D9-EB1948824216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xmlns="" id="{0567EEF8-0F57-4A9D-8B59-D0105AAA9E9A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xmlns="" id="{05A5121A-3087-45BD-B3BE-EB354339607D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xmlns="" id="{2599D6E7-70E1-4752-B33E-BB7D5D6D17B7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xmlns="" id="{C52DE14E-E56E-4FCE-A09D-BCC28D710A67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xmlns="" id="{5B44948B-2FF0-4821-98B8-D903F802CD9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xmlns="" id="{1AB9CD72-E33A-4F1E-B57D-4C7FC51C372E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826</xdr:row>
      <xdr:rowOff>85725</xdr:rowOff>
    </xdr:from>
    <xdr:ext cx="184731" cy="271884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xmlns="" id="{5707734F-4AAE-4147-A175-F4F3B6DC9B7F}"/>
            </a:ext>
          </a:extLst>
        </xdr:cNvPr>
        <xdr:cNvSpPr txBox="1"/>
      </xdr:nvSpPr>
      <xdr:spPr>
        <a:xfrm>
          <a:off x="4457700" y="4133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xmlns="" id="{884A221C-0CC6-4801-8C25-885171C65E20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xmlns="" id="{31787061-B71C-468F-9DDA-D27C536CC485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xmlns="" id="{90307FCC-4ECD-478C-B0BE-1DFE01588097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xmlns="" id="{1AE13C9A-E800-4391-BBEA-FDDE45402EF8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xmlns="" id="{DE776B42-68C9-4D66-A54D-D77698E61AC5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xmlns="" id="{7B921075-BD33-4C31-9CEC-8F993658EB56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xmlns="" id="{1DC348F9-88F6-4791-B967-F9B22FCF5ECC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xmlns="" id="{FAFC9093-CA63-49E2-96F6-46A82140940C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xmlns="" id="{0B385D52-F9D4-4178-AEC9-B1986FD54624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xmlns="" id="{77927795-1B25-4BEC-BDEA-7A166A6B0637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xmlns="" id="{F384C593-78BC-43DF-B90E-744BB36783A8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xmlns="" id="{8DEB2DFA-7ED9-4BC3-B16E-FC5085BB62B5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xmlns="" id="{B989C9E2-C495-4B39-98DF-DFC9F17202CF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xmlns="" id="{27777DD5-3598-46FE-A3E4-54034BD19F10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xmlns="" id="{9FF9FE74-EEF3-477E-B347-5AA83A55F7B2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xmlns="" id="{7528FA34-0433-4F3C-8FEA-7633663CD77E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xmlns="" id="{B98EFE47-4E7D-4C38-8FD8-61F92D500B3F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xmlns="" id="{8A045B12-80CD-4CC6-BB5E-3267E8369C13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xmlns="" id="{BE996EE5-547E-406C-AE61-2B968813A616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xmlns="" id="{680E8450-F99E-40CA-A0F6-FFB2B5C4252F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xmlns="" id="{EEE9A269-DA87-4431-BF57-A450A36193A4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xmlns="" id="{E8A533A8-F99D-4815-9019-5E621055B077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xmlns="" id="{EF36742D-10D2-4BCB-928D-B5ABD94DF5E3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839</xdr:row>
      <xdr:rowOff>0</xdr:rowOff>
    </xdr:from>
    <xdr:ext cx="184731" cy="271884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xmlns="" id="{01BE898B-ED76-492B-9883-831E2012C951}"/>
            </a:ext>
          </a:extLst>
        </xdr:cNvPr>
        <xdr:cNvSpPr txBox="1"/>
      </xdr:nvSpPr>
      <xdr:spPr>
        <a:xfrm>
          <a:off x="4457700" y="70294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xmlns="" id="{D537B9C8-3471-4B4B-9181-B387B2684695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xmlns="" id="{72C54F80-8DCF-4F85-B08B-E7BC273B9CA9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xmlns="" id="{56CF89C5-9E3A-480A-8B6E-C017DD34CD75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xmlns="" id="{4289F182-BCEF-4095-B510-D4BF18225B3D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xmlns="" id="{0DD71FF4-CED4-4120-829B-EA4115702DB7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xmlns="" id="{E15CF007-D555-460D-81F0-E2100353FB16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xmlns="" id="{F40B34A9-DBF9-4AF0-AB96-F7ABE2B8082B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xmlns="" id="{9599F195-F2B8-4532-A140-61416A4B0A4E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xmlns="" id="{5896F7E1-89F7-4F02-AE55-2A386AD6132F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xmlns="" id="{D08C74CA-B86C-48E1-9FC4-3BDD92987A58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xmlns="" id="{B1C32889-6A60-4ED8-9E81-4CF4CA5699F1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xmlns="" id="{2DCC0FB5-25B2-4843-880F-57F15C23200A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xmlns="" id="{513B2A9B-82DA-4B1C-A1BA-37DC86AD7F6D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xmlns="" id="{3C92D6A2-76BB-466A-94BB-45B6CEE09496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xmlns="" id="{AE5CE94C-EAFD-414A-B56F-6406073755B3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xmlns="" id="{C52556C7-ABCC-4949-B764-E95F25D96614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xmlns="" id="{E670D137-143C-4CCF-920A-BD4A3E180E23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xmlns="" id="{5328910E-76B5-44E4-9FC9-84DD8CC69AF5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xmlns="" id="{CCF50C9A-3DA3-456A-8890-CAEFBF56A332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xmlns="" id="{5FBE02E0-9F02-4ED9-A8DF-289337714EBE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xmlns="" id="{8EC554DF-F027-458F-99BF-FE7C61A64EFE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xmlns="" id="{EB939C7B-2390-480F-98FC-9016EB5714A4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xmlns="" id="{5DA1B343-110C-49C4-A375-6BAE7D7B5AD5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841</xdr:row>
      <xdr:rowOff>0</xdr:rowOff>
    </xdr:from>
    <xdr:ext cx="184731" cy="272119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xmlns="" id="{83BCB6D4-2D7A-4CD3-8437-3A2C3C0DC2F5}"/>
            </a:ext>
          </a:extLst>
        </xdr:cNvPr>
        <xdr:cNvSpPr txBox="1"/>
      </xdr:nvSpPr>
      <xdr:spPr>
        <a:xfrm>
          <a:off x="4457700" y="78105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xmlns="" id="{D3EF6BE7-4EA9-4AE3-916D-9883D90AF53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xmlns="" id="{B5528D01-8210-4C92-ACA3-9A76EADB98D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xmlns="" id="{C725F582-D80F-402C-8F92-0474259ECAE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xmlns="" id="{613F423A-0800-4351-B475-636F036CD8C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xmlns="" id="{094A25D1-07DE-41F5-962C-E92987202D0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xmlns="" id="{AE3ED169-3893-4876-AF94-83F518B3734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xmlns="" id="{5ABAF818-765E-4131-AD04-C6ACF1B3964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xmlns="" id="{A8F22C28-0D11-49FE-AB48-7D5C5D0386F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xmlns="" id="{78FB99A3-78F3-4582-811B-8F01CC82DF7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xmlns="" id="{5EB9D9EB-7A59-4C5A-B5CC-19FD141962D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xmlns="" id="{1E0F07E5-EEBA-4000-AC07-FE6EBEA3ED0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xmlns="" id="{0367289F-30F0-4512-892D-B5981B7D3DE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xmlns="" id="{C3A3091E-3EF9-4396-8A31-1A3FB48C062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xmlns="" id="{83AEFA50-10FB-48FD-9EDE-C79E9881C5F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xmlns="" id="{32E576AC-5FCB-459C-AB1D-727EA36A239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xmlns="" id="{E9960233-55A1-4032-9F23-2974E43F6F4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xmlns="" id="{A4C85525-841A-472A-8E05-5C70EFA89C4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xmlns="" id="{CDCD94A1-40FF-4673-9116-615AAF3FC31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xmlns="" id="{BB5B8B6A-BCB9-429C-B972-4C6C719D2A4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xmlns="" id="{97A51AD9-117C-4594-9CFF-0B36448F4A0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xmlns="" id="{69F5B9E8-111B-45D7-B071-439F5084359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xmlns="" id="{A116D4C5-2BBB-4B60-94CC-AF35E08CA05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xmlns="" id="{88124048-545C-4027-BC08-DE94B510AFD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xmlns="" id="{81C19653-2DC0-450E-9A05-BE0C40268F8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xmlns="" id="{27BB4E95-1A82-4022-8152-8EDB8CA9E1A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xmlns="" id="{29076089-0165-4B93-96F2-75F3642BC22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xmlns="" id="{9C941E13-81A8-4409-AF2C-33884E5C204D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xmlns="" id="{FF7B8A9C-8E8B-48FB-B547-F827E03B5E85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xmlns="" id="{A2AE1F37-1E41-49E0-9E04-6AFD2EBE4A78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xmlns="" id="{6F32980E-3490-4B9E-BD12-E7210FDE2C8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xmlns="" id="{CA591007-BE66-4953-A01C-1F15E396434A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xmlns="" id="{9CEC86E4-B1C2-4E98-859B-A9734B60AC79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xmlns="" id="{0A08FB27-F4DF-4AAC-952D-7614C2F6A4C9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xmlns="" id="{4E8B1B7A-5648-47C1-B15F-4B7EE7D4798B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xmlns="" id="{28B060ED-3DC7-4DB7-8120-5276EF2259D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xmlns="" id="{FF1A9304-9EC5-4F01-AFF9-32CB7649BAE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xmlns="" id="{DFDAAF46-E8CE-4F13-BFEB-21B734F62758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xmlns="" id="{F4240D40-46C6-484F-BBD4-7B9EC700A75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xmlns="" id="{9A7D39D1-D62B-4541-979E-CE53864A1F35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xmlns="" id="{EB5868E0-D8AF-4183-BC0B-65CC50B98AEB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xmlns="" id="{2B4CA309-EC50-472B-B090-E4D0C3269F22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xmlns="" id="{20062593-EF25-45BD-BAF2-D65ACCCB17F3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xmlns="" id="{6E747CBC-3BEA-4007-9F13-F60F29FF440D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xmlns="" id="{0E7E7B49-24CE-4138-AC87-C2E96E3EB303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xmlns="" id="{EA6404B8-61EB-4C62-BB0D-D671BDC4CA6C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xmlns="" id="{1865FA09-0311-4674-BE4F-DD0C0DD7E241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xmlns="" id="{0A42D49A-179B-4F67-B8F7-127953898777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xmlns="" id="{32C422ED-D465-4196-8793-8B7B3A7960AB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xmlns="" id="{206C49CC-78CD-4AE8-9921-A70B44828C39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xmlns="" id="{3ED56AD7-3040-482F-BF12-0402CB6781EB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xmlns="" id="{6DCBABFC-8EF2-4972-9C67-B2565A480813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xmlns="" id="{A733AEB9-7D29-4A8B-B669-A32533994DD8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xmlns="" id="{D0B0BC7F-4B92-463A-BB6D-B670F4096D6A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xmlns="" id="{4C50B1EF-5114-464B-9631-B2178A30804C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xmlns="" id="{7EDC2C89-7956-4977-A60F-BFB2ACAC762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xmlns="" id="{9DBB8684-41BF-42DB-B8A5-07BE4077D19D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xmlns="" id="{DEC139D4-C04E-4AF2-9D25-F5B35A15A81E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xmlns="" id="{59400B58-F9B3-4CF1-AC18-951975F3D7A5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xmlns="" id="{521746C0-4BCF-4B7D-AE41-A211DD4ED2C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xmlns="" id="{F96BCF6F-AC44-4D98-A7FC-7325527BAD25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xmlns="" id="{1A44769E-4C97-4ED5-A793-165F7B6FE6A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xmlns="" id="{F00BD3A2-3B40-447C-9917-F0EE24E9C5ED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xmlns="" id="{8AA690E8-BC73-4BE8-ADD7-618EAE24C8C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xmlns="" id="{A2696946-4F4F-4D5F-8F87-6EC8FB99A6A0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xmlns="" id="{94964873-B07F-470B-8509-88F7B3ECA721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xmlns="" id="{703B7001-2D6C-41A4-8B06-FD2C804DA90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xmlns="" id="{6D10962C-4F85-48E2-B88E-23354EC29C31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xmlns="" id="{7B9F5F32-05B5-4A3B-AFD3-26A4F734F8CE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xmlns="" id="{7A1047D1-0F1D-408F-B17F-048273F1FD7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xmlns="" id="{20F91B56-CDC3-42C1-B930-E551BF0BAEF3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xmlns="" id="{D6B66034-C12C-43D9-952F-C1A4EC8A578E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xmlns="" id="{C62BE032-711E-40A0-86EE-E3834693C5D9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xmlns="" id="{96AA23ED-8A85-4A48-86FE-940079C5782C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xmlns="" id="{99B09412-47AC-4B3B-9451-CE2403C8BDA2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xmlns="" id="{BA2288FB-F4CD-43EB-ADD9-E0A6FC51344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xmlns="" id="{BD300BF9-A537-4052-B2DB-F819BC38A46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xmlns="" id="{A1D03F15-55D5-49EE-96D8-29845FDC8979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xmlns="" id="{8B35976A-E222-439B-BFF0-0B822A873336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xmlns="" id="{51623E5C-E5F9-49D0-94D6-837E07E00F2D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xmlns="" id="{35EA2431-A2F1-4998-BE9B-889C8F1AD42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xmlns="" id="{4E19E765-FD4F-45BC-8FDB-EB7840073D2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xmlns="" id="{BD5BF94E-DA6B-46D9-AEE8-348879A35550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xmlns="" id="{C26CDB6D-6855-4B22-962F-87707CA83B2B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xmlns="" id="{E2EA6A81-129F-499D-988B-25B60D937111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xmlns="" id="{5E1A808A-2042-4EB6-93B1-7C1F6F77ECE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xmlns="" id="{E3A8D4A7-FB3C-4230-8791-17D612CB0117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xmlns="" id="{89AF9635-79C1-4A26-8701-F6101A96E533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xmlns="" id="{588FF581-C9B5-4864-9C7C-D556241708EA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xmlns="" id="{2BBBCFB7-F4EF-4007-98F1-8244F68B4F72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xmlns="" id="{518F7D43-C5F4-4A5F-900E-565FD0F59011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xmlns="" id="{2AB177DE-7507-4C97-A60E-F7750D15A264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xmlns="" id="{71D1F30F-5278-4E17-8B4C-52911D59D218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xmlns="" id="{FF22B011-CEEE-46C4-A156-30D7304514B7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xmlns="" id="{DA029A66-E8FE-4E25-A04E-A0C1E80164EF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xmlns="" id="{E6142544-A9BC-479A-B966-5B60966E497A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85725</xdr:rowOff>
    </xdr:from>
    <xdr:ext cx="184731" cy="271884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xmlns="" id="{FFFA867E-07E9-43EC-8118-61712C0B3B57}"/>
            </a:ext>
          </a:extLst>
        </xdr:cNvPr>
        <xdr:cNvSpPr txBox="1"/>
      </xdr:nvSpPr>
      <xdr:spPr>
        <a:xfrm>
          <a:off x="4457700" y="9858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xmlns="" id="{CCC98E44-F275-4BFE-A0B5-0201F61F00C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xmlns="" id="{A9576E74-21D0-46EC-94E3-8EA98F64C95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xmlns="" id="{ADAA1726-8F16-4228-A90B-FCAC6902D0F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xmlns="" id="{304B588E-F885-4F38-8AB6-A906B6925D3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xmlns="" id="{BACA19BA-529B-46AF-9168-289B4B46591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xmlns="" id="{567A352E-5BE4-4447-9612-EF5264B8A70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xmlns="" id="{A65BB093-265E-4337-BAE4-C735A69173B3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xmlns="" id="{EA822587-0838-45C0-9BC3-A3F62EF738A3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xmlns="" id="{C616C905-C82A-4F08-95AB-1454DC07E1D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xmlns="" id="{4C373ADF-2568-4DD9-B741-281ACACF976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xmlns="" id="{65181BF0-56CC-49A4-994D-24CE3CF192E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xmlns="" id="{890C148E-B2A1-46BD-8DEE-4F0B66DFE1D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xmlns="" id="{316B4D22-8685-46EE-84AD-FF152D6D3BD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xmlns="" id="{C46DFA4E-8D02-4210-918E-D4F265BA61B4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xmlns="" id="{17722B15-5F79-4615-9A61-955D98EBDF7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xmlns="" id="{49A1B894-8FF3-4AE7-9007-2C74F6081F4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xmlns="" id="{B4C774BA-4B84-462F-A239-A0D9C75FA78B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xmlns="" id="{C668A56B-1B2E-492D-A8D5-01E4DADB25E7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xmlns="" id="{9EB5F772-A012-43D3-B715-CBF684E8B53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xmlns="" id="{DD1929A2-5FD3-464A-94C1-C25E81F53B8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xmlns="" id="{11E67A57-2CEB-4991-AA3B-E0E2410F2DE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xmlns="" id="{D25ED32B-229C-44CA-B70C-8594A05DBD0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xmlns="" id="{CB4A2FE1-C01E-4442-B851-4D020B7DFCA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xmlns="" id="{AE9FA798-7FBD-44E3-B82D-07DB11151FA3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xmlns="" id="{DB6A9933-ED09-45D8-8E03-4BA010CF9F2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xmlns="" id="{A7FB89F1-7042-4DD5-911B-0FBF09F8DDC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xmlns="" id="{761B2F93-517F-4764-94B8-A84812591C0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xmlns="" id="{8F7FF8C8-9687-45DA-A9E4-474881B5CEF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xmlns="" id="{B0A920B2-2CB6-45CE-B186-52F378BFD158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xmlns="" id="{B608BA22-F6FB-4669-92E5-136636D3948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xmlns="" id="{6404170F-4D98-47D3-B3DA-651E5807BE3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xmlns="" id="{2463A8AB-EA45-44CC-9303-325CE8A528B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xmlns="" id="{205D0B1E-28DD-444D-B827-1616511788B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xmlns="" id="{1048AFF2-0D36-4E80-805A-1488EBB6894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xmlns="" id="{43936B08-528C-43B9-AC9F-B0376181B81D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xmlns="" id="{F212EA6E-A07A-4212-B96B-ABFB5C04C60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xmlns="" id="{F321C739-E686-482C-B852-103D8E56313E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xmlns="" id="{8AE65A1B-34F4-42B0-9C67-3FF7D7C3A25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xmlns="" id="{B20CB081-B367-438B-8874-53693581A61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xmlns="" id="{51623727-EB30-41FC-9CF6-90B19C875710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xmlns="" id="{09539742-7C24-4095-B9E6-525F5F1C2DB8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xmlns="" id="{8159378F-4213-4FDF-B569-61223B13A25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xmlns="" id="{4761FA9F-7059-4B9F-A2B9-144827DE1011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xmlns="" id="{94ADAAF2-AD88-4F4B-B0D2-8E53464D866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xmlns="" id="{378D2CFC-EB06-443C-B7FD-5259C92B438B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xmlns="" id="{1739FC18-9BEA-4632-91E2-FC1C4C5ADEA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xmlns="" id="{3B456EF6-BF21-4162-BE36-DDFE303623E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xmlns="" id="{99464385-C443-4107-918C-D669B7CA25A1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xmlns="" id="{119D2DE3-9A6E-416C-861C-48D6703A1EF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xmlns="" id="{A35F9187-E25E-4344-9A9C-27EE8AB245C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xmlns="" id="{DFAFAFCD-7494-4AA5-8A70-E061984B149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xmlns="" id="{4ED4823D-E64D-499E-8B71-F81775120DD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xmlns="" id="{EFECD94B-8EB9-4624-8148-6F823F9E0E8B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xmlns="" id="{CAF56CBC-D9A1-4A90-B137-D51D26D3BB51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xmlns="" id="{B1D5BF54-3811-4595-B7BB-D760D812131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xmlns="" id="{A56A3816-A7DF-4B0F-94DA-3C01E9890C84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xmlns="" id="{A3EF13B4-1AAA-42BF-9FD5-3AAED14FCC3B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xmlns="" id="{5276C930-6DA2-48C2-9BD0-0335799198B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xmlns="" id="{2F1900EB-38BC-47BA-86EC-53C1C15F2F9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xmlns="" id="{B77C6B8E-38BC-4561-A420-AFD9F743C64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xmlns="" id="{72497C5D-4995-418B-86CA-6862AB37060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xmlns="" id="{19A5412F-A96C-440A-8A91-40F07CA893E4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xmlns="" id="{D16FCB19-45A5-4F29-BE38-4452324AE099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xmlns="" id="{C85E3083-01E0-4FCC-BB31-0268F433874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xmlns="" id="{F0FA82A5-C326-4042-9A1C-CA94B74F0ED8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xmlns="" id="{A4A9C9A5-F10D-4A9D-9418-0239E80FD472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xmlns="" id="{2EEAF042-798D-4792-A38A-E5028ECF46D5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xmlns="" id="{7866F617-A515-4125-8CC1-D2A9DE2BD5E6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xmlns="" id="{310F7CEE-934D-4C11-B988-4C7B277578BA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xmlns="" id="{E58E35A9-1C99-4D4B-B121-B1CA8F27575F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xmlns="" id="{74A9ACDE-4D98-429F-B84C-596FE27FAFBC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846</xdr:row>
      <xdr:rowOff>85725</xdr:rowOff>
    </xdr:from>
    <xdr:ext cx="184731" cy="271884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xmlns="" id="{4B62AEFD-FF4C-465E-8645-339062B04138}"/>
            </a:ext>
          </a:extLst>
        </xdr:cNvPr>
        <xdr:cNvSpPr txBox="1"/>
      </xdr:nvSpPr>
      <xdr:spPr>
        <a:xfrm>
          <a:off x="5000625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xmlns="" id="{6DF60DAA-9122-4500-97AA-E8CC8E8E2B85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xmlns="" id="{CC781212-35C3-44D5-BED0-0DB1F6776A3E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xmlns="" id="{C30CC7B7-683C-467E-AA8D-4F7C953207BA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xmlns="" id="{B610D4E2-A5F8-4049-B82A-C7B063276514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xmlns="" id="{910C0E75-24ED-43BB-AFF2-992DD51B9C33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xmlns="" id="{49FFA90B-B713-4BAB-9BD7-463BDE12CC6C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xmlns="" id="{1B098545-FB3C-406B-B7EB-095A18DBEC49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xmlns="" id="{D8BF6A2D-9ABA-436E-B296-2272F67D2005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xmlns="" id="{4D79DC74-34FE-4B40-99A0-6A2B0234D46A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xmlns="" id="{A2BC461A-FF4D-44DB-B983-01F582895C2D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xmlns="" id="{5E33ADE8-6200-4C7A-B191-035546ABEEF0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xmlns="" id="{C18F1EAE-23ED-4E44-B571-B5E7CA98C0D6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xmlns="" id="{DDAECBDE-6987-4259-9EEB-3EB0EC258CF3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xmlns="" id="{2F423195-BB8F-4896-BD14-C1ACAFB17F99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xmlns="" id="{85A07C42-6F23-4932-B5AF-E4C37A3B9E04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xmlns="" id="{35E6EC58-F371-467F-8EF4-3AE0519F27C0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xmlns="" id="{ED134051-4481-4FD5-AFAA-E2F8FB4F7B96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xmlns="" id="{1163339F-67A9-4E80-BDFD-028E89150EF4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xmlns="" id="{6DB6BCBA-99C7-45C9-9573-F44E869BB342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xmlns="" id="{F39298AB-D884-4BCD-88F9-9A53689C290F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xmlns="" id="{3AEC3F83-941F-4FE3-B540-5FAA82E31C2A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xmlns="" id="{9A75B118-A111-4941-B8D8-2EFC19D2E4BD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xmlns="" id="{954D5A7A-6E57-4849-A96C-3830412C9881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1884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xmlns="" id="{F13BC01C-D14F-445E-A1EE-76E54FDE356F}"/>
            </a:ext>
          </a:extLst>
        </xdr:cNvPr>
        <xdr:cNvSpPr txBox="1"/>
      </xdr:nvSpPr>
      <xdr:spPr>
        <a:xfrm>
          <a:off x="5000625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xmlns="" id="{69928228-61E2-4C35-8D92-BE82BE639BAE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xmlns="" id="{D8A16BB3-F122-441C-A7CA-89B937C8E83B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xmlns="" id="{15C230A8-3712-4FA2-B3F0-187A0B3FAA47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xmlns="" id="{66D7DA25-D177-4BF1-9DD5-04F786C062B9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xmlns="" id="{75C79B9F-65F2-4E73-A619-98C66E4B28EA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xmlns="" id="{8CF6215B-286B-40AD-9E42-E10AAA91CDB1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xmlns="" id="{56E2ED07-ED15-4912-8679-85ABACF5F6D9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xmlns="" id="{D1560AAC-5431-48BC-BB84-CBB028F35444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xmlns="" id="{DF49E7C9-1A8F-4905-998F-05F617D2B8C5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xmlns="" id="{013AC032-4582-49DB-BDA1-5E853A7D38F5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xmlns="" id="{FC1DAC85-E3A9-4395-9496-E6B957E0229B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xmlns="" id="{E689D3BB-BF56-4379-A37C-ED65EC8EC57C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xmlns="" id="{3D6A331A-EBAC-4DAF-B0DF-A02BD170554C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xmlns="" id="{0B66D214-BC17-4E99-A7C1-A66384B4D0D8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xmlns="" id="{D1D720BD-C12F-4EE3-8E50-F13A12EB258E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xmlns="" id="{BA5EE96C-E397-472A-B3F7-5D67DCF664C0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xmlns="" id="{6E0FF804-ED67-49DA-9B31-4F5257A92111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xmlns="" id="{69E31042-A0EC-4315-9773-5FB93F202B98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xmlns="" id="{0526DBE4-C159-494C-8B24-996D1566DF08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xmlns="" id="{7623DC76-4B9C-40DC-A2DB-6A669A4F4FB4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xmlns="" id="{A0B2B161-186D-4F19-A90D-56C26093FF70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xmlns="" id="{9FD77E72-A26E-4C56-8494-CCDDB715A32B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xmlns="" id="{67881A68-E74C-4FD3-9226-817CC9D3F2BB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847</xdr:row>
      <xdr:rowOff>0</xdr:rowOff>
    </xdr:from>
    <xdr:ext cx="184731" cy="272119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xmlns="" id="{8EE1C958-456A-48BE-B5A4-17460DE98A3A}"/>
            </a:ext>
          </a:extLst>
        </xdr:cNvPr>
        <xdr:cNvSpPr txBox="1"/>
      </xdr:nvSpPr>
      <xdr:spPr>
        <a:xfrm>
          <a:off x="5000625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xmlns="" id="{E82EB589-F2C4-476E-8680-AC06FAEA1AF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xmlns="" id="{2B692E6E-A6D3-4498-8093-9DFED3A9630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xmlns="" id="{F5AD183A-2A1C-4618-B75E-ED60B36E27C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xmlns="" id="{CCCE2AB7-F4C7-40C8-8E9A-22B8823BA06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xmlns="" id="{723C271D-D197-4684-A61B-7A4C16677AB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xmlns="" id="{003AA105-61DA-4CF1-8513-6C7B3566AD0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xmlns="" id="{57950D47-7EAA-4455-A357-3FCD71AB457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xmlns="" id="{045AA7FD-8F8B-47A5-8797-06DA326F5C7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xmlns="" id="{50BDF921-240F-4FD7-B589-4E0B3CC8ED3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xmlns="" id="{4AA439C4-58C0-4020-83F9-4A162BEE611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xmlns="" id="{138A7AD2-43CD-412D-AE16-4E38BE05FB6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xmlns="" id="{E6F4A404-AD01-442A-ABDC-113BDB06F09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xmlns="" id="{E89632B6-3B77-4D9B-A087-803B29A9694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xmlns="" id="{7371BEE9-E75B-4D8B-AB4D-5A6FD96CFAC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xmlns="" id="{C0E1D782-1824-4B6F-8ED2-D9A8AF4A203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xmlns="" id="{E21B218C-72A5-41CD-8400-981BD26F03E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xmlns="" id="{47980FD9-6384-4625-BE25-07F48652CA4E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xmlns="" id="{A61C0E6D-6783-4CB9-B58A-3F04A9B6DBE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xmlns="" id="{13D60779-C6F1-4E5E-B915-BB1FEF569BF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xmlns="" id="{AE446AD1-FD7F-456B-9152-0FBE65C305B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xmlns="" id="{3E86E838-D6CF-47F8-8EF5-131ECBD74723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xmlns="" id="{05E4DF99-3CB7-4544-B583-0CEA58C4CF4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xmlns="" id="{A8CD6597-9463-442E-82B6-CBA4553503B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xmlns="" id="{D81A42A6-20FB-48F7-A7B3-DC43A110E0A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xmlns="" id="{00360CEF-EF0E-45A0-8D87-88C7A9B720A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xmlns="" id="{1EFBB08E-435A-4680-9521-A58BFF172BD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xmlns="" id="{5CDCA9E3-2D83-4256-905C-D3368613146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xmlns="" id="{A7D8BA19-3BA7-472B-9FD1-894F63BE2B2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xmlns="" id="{DF9BC238-93FD-4BC6-83E4-194655FFCB1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xmlns="" id="{3D0A66FA-DBC0-482F-AA3B-B2A78AC3866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xmlns="" id="{70F04587-EAE8-400D-A45A-8C04A976349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xmlns="" id="{6359BE4E-4FA0-41E9-95CD-071EE0C4AD8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xmlns="" id="{FC6485EC-3C03-4CD3-B6F5-5B46C07EBEC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xmlns="" id="{D83E60B0-DC2A-4E1D-88B1-6255DBF6E34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xmlns="" id="{FBE6E58C-0E25-40FD-BCAF-305E0FA5ED5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xmlns="" id="{D739E146-50B7-42BC-B45E-4415211BFD7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xmlns="" id="{E5E940D8-FC6F-4042-AA83-D967478DA9C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xmlns="" id="{9DAF3794-2730-4BBE-BF4D-A1D7642ECD0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xmlns="" id="{754511AA-6097-4CC5-8466-C186443DA47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xmlns="" id="{2C1DD3D3-45FF-42E4-89DE-A119036D579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xmlns="" id="{B592F600-6B63-4A18-AFAF-8DAED5D60BA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xmlns="" id="{22711525-01C8-4B66-925D-D90C16E60B5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xmlns="" id="{6E98A980-6A5D-496B-AE8B-7645C07638C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xmlns="" id="{ECB34987-8B11-4E75-BE63-6A5B5F3C7D2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xmlns="" id="{A7FED036-88F4-403B-84B1-6F04A5FDF31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xmlns="" id="{E000FE2C-2690-4682-8809-785F3AF4D538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xmlns="" id="{4C0AB978-C0EE-43F8-8FA9-4A410D32D472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xmlns="" id="{77EDD972-4201-4621-BBC4-E99AB7077CE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xmlns="" id="{ABE62221-88D7-4738-AB11-3D359FB8314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xmlns="" id="{70C0130E-A8A9-4B17-BC16-A5FC8EA46919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xmlns="" id="{DF0585E2-D51D-48E6-A3C4-82CD364D53F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xmlns="" id="{BABDA37F-7D66-4280-920B-DE5B3521E2B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xmlns="" id="{3756FBC8-AB3A-43CC-A1F1-096815D4DE6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xmlns="" id="{E8F3967D-A38C-4249-B583-B8F906763D55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xmlns="" id="{D37B3B2A-B270-4E7E-B431-8FE57BFFA13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xmlns="" id="{E4B9767E-025B-4E98-8D98-CF4616CF9C8A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xmlns="" id="{8B60D1BF-72D3-4246-BC3C-B698048A115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xmlns="" id="{A5F40A97-5110-4601-8804-5E93834417E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xmlns="" id="{C8D72E86-1E3C-4E7C-9802-85AEEEB427B6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xmlns="" id="{0F995983-689F-4250-A33E-8BC819F5B65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xmlns="" id="{E734B297-A682-48E3-922B-2B8ACF85601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xmlns="" id="{73D17F88-740B-4488-8F20-BC9B8FF6C04F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xmlns="" id="{984FFFE6-E892-4F36-92F2-41A31EC325D1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xmlns="" id="{7ED0E521-25CE-4BAA-97CD-87806D6E05D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xmlns="" id="{5C44A736-643D-464A-8366-FF266021AF60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xmlns="" id="{ED5DF051-E8D8-4E09-9E62-32E46E2F2FED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xmlns="" id="{491813AC-6FC8-4E72-91D8-57E7DBE6B96C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xmlns="" id="{B015D048-CD3F-4D3E-A7D1-003B6707213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xmlns="" id="{E8CFDBC9-D82E-439B-9FB6-521ACBBB5A7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xmlns="" id="{642B0752-AF26-453E-91BB-0A5F2DD4D597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xmlns="" id="{A74F4E9F-E1DD-4B78-9819-A832CC13E28B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846</xdr:row>
      <xdr:rowOff>85725</xdr:rowOff>
    </xdr:from>
    <xdr:ext cx="184731" cy="271884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xmlns="" id="{D718990B-668F-4D09-8361-23C61796CD54}"/>
            </a:ext>
          </a:extLst>
        </xdr:cNvPr>
        <xdr:cNvSpPr txBox="1"/>
      </xdr:nvSpPr>
      <xdr:spPr>
        <a:xfrm>
          <a:off x="4457700" y="9477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xmlns="" id="{DC09CA07-0C27-47D5-8852-521F661B019A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xmlns="" id="{724E7AFD-4FD5-444F-A585-00BD0383F0A4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xmlns="" id="{093C7D1E-FC1D-4EF0-80D1-CAB8702E23D1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xmlns="" id="{D0F455D2-E88D-4412-ACF7-7BA643BFD566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xmlns="" id="{95458011-1993-4F26-9ED9-ABCE6705BCBA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xmlns="" id="{0622B500-F9B1-48E8-8DF1-A63FA70CDAD7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xmlns="" id="{342768C8-C6E3-42E5-9639-28FE7D5E2D5F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xmlns="" id="{38B43113-0AF1-4812-89E0-AB02F3D56AD2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xmlns="" id="{0468F37B-C729-44F2-9FCF-0B38FEDE907D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xmlns="" id="{523B41C7-9535-44C8-B330-B749B560DCB2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xmlns="" id="{73D443F9-ED97-48FF-B7FC-5C1F06AB37BD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xmlns="" id="{CEC4C823-253F-4484-BF58-D28883B4250C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xmlns="" id="{D6CF9DFF-F5BF-4BC1-9FF0-33E64C3EFF27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xmlns="" id="{7126760C-3B7D-45FB-B344-297E50709EE0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xmlns="" id="{B2652230-6503-4695-B5A1-30E2E8571276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xmlns="" id="{0B3AE5FB-6B1A-4320-B566-B4C20AD6BD13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xmlns="" id="{C83F83E7-2D9C-47F5-9C61-2C4C57A5CE85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xmlns="" id="{991C8E46-2A43-4E7A-9F5F-850A81F78EEE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xmlns="" id="{E8BD82E2-FC5F-4124-9D9C-DF9BFF6A99FC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xmlns="" id="{82ABD43B-BD65-4B4E-A1C2-A24A19AF697C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xmlns="" id="{ABC13CD9-52E3-4365-AF45-79131A094941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xmlns="" id="{E1388538-7A1D-4B14-A9D8-744FA106AC82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xmlns="" id="{E75AD6C3-1065-4BB4-AE08-A0C8A4C621D0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1884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xmlns="" id="{541034CD-EF8C-40F1-94A7-F976E47F2FC2}"/>
            </a:ext>
          </a:extLst>
        </xdr:cNvPr>
        <xdr:cNvSpPr txBox="1"/>
      </xdr:nvSpPr>
      <xdr:spPr>
        <a:xfrm>
          <a:off x="4457700" y="9772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xmlns="" id="{C71FF1F6-C4E1-43F5-A449-766668A2DE1A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xmlns="" id="{CABB22A3-8F85-4BA7-8477-99CEB62F516B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xmlns="" id="{04D262D6-2B4A-4DC1-8023-5D6F34D5A5DC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xmlns="" id="{FFEFABD0-015C-4DED-AAED-57BDEB81D85E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xmlns="" id="{9FEF89FD-3E95-4968-9A3B-A7A8C6075DD8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xmlns="" id="{0CF4579C-D801-42B9-AEA5-F813B4B1E4E5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xmlns="" id="{DF6DC148-8AD5-42A4-B52C-3F95EE1E7003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xmlns="" id="{C1E7D8EB-8319-4A66-8119-D560BDDB0D88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xmlns="" id="{96C184A0-3449-467E-8AD5-4024AC346449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xmlns="" id="{B4904E73-6216-4428-ACF8-3A91F1646429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xmlns="" id="{9C39BBA0-8DF2-4E9A-AE6B-A8610108424A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xmlns="" id="{4270F97B-E697-4A3A-A53C-5C9BDA722EC9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xmlns="" id="{BC908E54-5239-41C2-9E19-2CC8094BCFAD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xmlns="" id="{8D59F52D-2E95-4AE2-9F06-CD46EE065D95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xmlns="" id="{BBEFEF97-9F3D-4961-96E8-53E93629FCD7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xmlns="" id="{C302D557-D93D-4724-AEC0-55DF025E1645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xmlns="" id="{3A8765BD-83E7-4011-AFB0-C170BAB39D41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xmlns="" id="{21ED865E-11B3-4125-8F55-73BFEFF3829B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xmlns="" id="{5BE770F0-B651-4F30-90CB-A000A955E5AE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xmlns="" id="{ECA24041-06E2-4014-BD2D-7E81AC507806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xmlns="" id="{B4A5C190-2882-40CA-8EF2-9F78786A9AA3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xmlns="" id="{F87BC8A3-68CE-4B5B-82D1-AD95E0C36291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xmlns="" id="{CE997C95-090D-4347-9781-71AB665F9B45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847</xdr:row>
      <xdr:rowOff>0</xdr:rowOff>
    </xdr:from>
    <xdr:ext cx="184731" cy="272119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xmlns="" id="{A474821E-98F6-4EA0-A5E4-F6E6A04EEC8E}"/>
            </a:ext>
          </a:extLst>
        </xdr:cNvPr>
        <xdr:cNvSpPr txBox="1"/>
      </xdr:nvSpPr>
      <xdr:spPr>
        <a:xfrm>
          <a:off x="4457700" y="9772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xmlns="" id="{C04F4125-0B6B-492B-89B0-236B63D47BA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xmlns="" id="{EC9D223A-DD91-40A6-91B5-0B0F0E6DC1D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xmlns="" id="{22D8BAA3-F9DC-4923-8EC5-91EF6931A21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xmlns="" id="{D0019072-4D0F-4BFD-8DF5-BC464913165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xmlns="" id="{969B09C0-C1CB-41BD-BB6F-25ADD45FD28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xmlns="" id="{14814DAA-789D-4C04-8FC2-22866C084FE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xmlns="" id="{FFDF1A78-6748-4D31-8E64-1ADC1C13024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xmlns="" id="{01C24C54-2047-4073-B012-B68C80751A3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xmlns="" id="{1B6CB4E0-0893-41DD-820C-9AF8CCF9544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xmlns="" id="{BC65E467-99DB-408E-8E66-82A02194800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xmlns="" id="{767F2C96-EFD9-4EF5-9F0C-DD753E09B50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xmlns="" id="{506C74E3-792C-4A38-ACCD-9FA127479A3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xmlns="" id="{764E6588-3695-471C-82D4-91FCA0559C9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xmlns="" id="{7BF26CC3-3628-45BB-BF02-38D0D10DA31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xmlns="" id="{9A042619-DE26-426B-8BC8-A1D7C5E8286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xmlns="" id="{25F9B72F-7B85-4EA7-8D81-2A0A7935A1A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xmlns="" id="{0B0F273D-5B5E-4A58-91B9-792BECF67C3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xmlns="" id="{045B7EA9-4971-4DC8-98CA-79AB530189D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xmlns="" id="{27105644-577A-4478-828D-55E05658671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xmlns="" id="{B91EE847-357B-485E-BCAF-206461214FA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xmlns="" id="{16822772-07F2-4DC0-ABB5-4A3B8ED40A5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xmlns="" id="{C2AC1EE9-1AA9-4CE0-9EDF-2A1F6165F77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xmlns="" id="{A980B107-B381-40FE-9F0D-FF2A3030F2E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xmlns="" id="{DDD21F66-F159-459C-B1E1-09E2BFAE214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xmlns="" id="{E3515FA6-3357-4D2A-8CE4-D46735CC07E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xmlns="" id="{30A00495-036E-4DF1-AEB1-37AD7F73148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xmlns="" id="{9AC75972-289A-4B6F-BD3F-C8014A28DB9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xmlns="" id="{7DA81FF9-A1EF-48F3-A702-E487526BF79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xmlns="" id="{0FD999E4-F165-40F2-84C6-58E53826FE7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xmlns="" id="{FA4107E4-E08A-4721-AF00-FAED7BEC4B9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xmlns="" id="{E475C069-004F-42B2-A3C7-B183E34C8EE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xmlns="" id="{BCB2D16B-71ED-45A3-995A-031B93B1B29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xmlns="" id="{26E2B1B6-2105-4E6C-A4D2-28F521BCD47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xmlns="" id="{63148E2D-8D4D-418B-9BC9-FDA397EDF3F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xmlns="" id="{3D5E661E-BD6C-4894-83D9-9E5354D7E91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xmlns="" id="{79B42C6D-AF79-468D-94D9-3AD5EEEB100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xmlns="" id="{C4DFF0E6-ED4F-4C46-83D0-5E3306904C5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xmlns="" id="{E329259E-8819-4EDB-B975-03575284094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xmlns="" id="{A405AF75-A7C6-424F-A7AB-72C54E956BA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xmlns="" id="{AA0E03B1-A693-46CB-8ED5-884511BDED9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xmlns="" id="{DA7854FA-1B8D-4D51-BAAA-87AE7938FD1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xmlns="" id="{FC826CDB-FC13-42A8-961B-D005B11240D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xmlns="" id="{1F34C853-4656-4E63-B998-DC4B1A2E41A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xmlns="" id="{4DD7606D-21D8-475E-A048-467147A4831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xmlns="" id="{81B93421-0334-4EA8-BC26-57E29174E69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xmlns="" id="{0CBF5E2D-4E01-4E31-8536-90255E6354F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xmlns="" id="{173347BA-F921-475C-85B7-98B88928E2A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xmlns="" id="{C59F5350-DE2D-4476-8B85-A5B968FD30D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xmlns="" id="{0D8090DC-7B27-4FCD-8E13-9C87DA00BCA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xmlns="" id="{4E424685-271D-44E7-A83A-055A8BE5FFE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xmlns="" id="{408718A4-ED35-4D59-8479-E43D2147B39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xmlns="" id="{AE62CAFD-B1A4-4008-8194-48BC3B9E903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xmlns="" id="{04C4E466-9D87-4D6F-91D1-52F84EC82A5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xmlns="" id="{DC8EF9A6-020A-4691-A6CE-69DF189AF8A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xmlns="" id="{439B520F-5172-4648-93AE-C0C1097D480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xmlns="" id="{915BF25E-9374-4738-9EE3-66414B5CE12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xmlns="" id="{7D144299-881F-4FF0-9359-D16C50821B6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xmlns="" id="{FA577EDE-EDE1-4008-A7C6-84A36FB2E72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xmlns="" id="{9A888483-AB41-4195-A197-5F18F82FF31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xmlns="" id="{AFBF7587-6AD7-46F7-A23B-0E93F2A5384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xmlns="" id="{23D627F3-0FAA-44A4-9EDD-0127A0AEBFA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xmlns="" id="{B142C6FE-E3F5-468B-BF21-6759EEADF54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xmlns="" id="{6B5472DD-661E-4792-ACAF-D0A0CE6C790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xmlns="" id="{D5BB4BB5-D0B1-4ACD-90D3-58C84E446A6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xmlns="" id="{B1E5772B-0DD5-47C3-B1CD-F2C5F78CC86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xmlns="" id="{210BC1E5-E1E1-47E7-9130-7561C67A6F2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xmlns="" id="{E466845E-65D3-44C6-BF24-4FCA4385536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xmlns="" id="{A61447B2-B4B8-4933-AC1F-8686CACC104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xmlns="" id="{94F3CA7C-2382-44E0-B7D4-A98C84406DE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xmlns="" id="{461F5C8B-7DB0-469E-B3AB-3940FCCD5D6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xmlns="" id="{C0C457C0-9D38-4065-B21E-72BC1F6D158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xmlns="" id="{1F9F1730-FCE2-4F2E-BA68-405B2237763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xmlns="" id="{711D86AB-65DC-42DA-9C5B-4B83E0C35D9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xmlns="" id="{3B1B7DD3-DD2D-460D-B9A0-1578F834F99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xmlns="" id="{543F30D7-F7F7-4DC3-A553-FCF604B4319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xmlns="" id="{64076D59-0750-45D0-98C5-616CABC8389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xmlns="" id="{14A0159D-8BD3-43A8-B26A-F7CB42BCF86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xmlns="" id="{D000ABFD-4F10-4C39-806E-0D1322636DC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xmlns="" id="{84417064-E131-4EB9-8D7C-E0DDC7F30AC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xmlns="" id="{AA66E6C5-5607-4F14-8821-57BEE2A5800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xmlns="" id="{D17610B2-2C7C-4927-B434-EE174A6CAD4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xmlns="" id="{5987838C-79DF-4934-BBA2-58BBA7D717F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xmlns="" id="{1C290D51-DF01-4DBD-A167-EACACC3569B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xmlns="" id="{ED339461-73D5-462C-B3C1-B177B58DAC1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xmlns="" id="{7EFCED5B-6653-4088-843C-21F2A5A8A4D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xmlns="" id="{F91CB2A2-73C9-4395-87FC-F362434753C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xmlns="" id="{B6A6F280-ADF3-4045-94FD-3B99F755EF8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xmlns="" id="{ADF6026F-5E30-4451-B11E-B8BD153C3A8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xmlns="" id="{850307B0-6B43-47B5-B562-4D2D14BCB0A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xmlns="" id="{26F168C8-6232-443C-88EC-59835ED0329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xmlns="" id="{8969AD61-A388-4F36-9783-A9BFF04F8E6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xmlns="" id="{BD6EE57E-CCB7-46CB-843D-6CF088D0B1B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xmlns="" id="{4945F9A5-D8D9-48E3-923B-C39776D88AD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xmlns="" id="{E2A1D588-C648-4F04-87AB-2FBC6E1AB53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xmlns="" id="{C1905355-8DEE-4F1C-A2C9-9E826CBF312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xmlns="" id="{D1F90E34-6FBD-4055-9A09-E106E16C9DF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xmlns="" id="{E4C30EA5-9064-44D7-B2A7-EC06D4A1307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xmlns="" id="{C06E9AFF-5C8D-4238-8820-3FB5AB8996C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xmlns="" id="{8061F7BE-AEC0-48F2-9E5C-608A3E0341A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xmlns="" id="{EEA29DF9-46EE-4BAE-B9AD-4EDCA1A8FBF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xmlns="" id="{06A6DB42-6EF2-4687-8D27-8AC81383C02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xmlns="" id="{1C72461A-7E3B-4D84-B288-4FEF0501D64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xmlns="" id="{B68DB293-54AD-43C5-8F43-FCBF73DBA25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xmlns="" id="{306EE945-7A3D-4A50-BD47-59577652AE1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xmlns="" id="{71AEB6B7-9B0E-4F5B-84DE-AF1767CCBDA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xmlns="" id="{5833F48C-EF41-4BEB-960D-DB0B31E44BC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xmlns="" id="{9B0D2AC0-21BC-4369-B08F-2BA261FE32C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xmlns="" id="{74CCF202-F4B3-4C2D-B8E6-BE2B47B661B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xmlns="" id="{494A412C-1E7A-40CD-846A-47E8A358CAC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xmlns="" id="{CC709974-D270-43BC-AE74-C2E42DB6442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xmlns="" id="{ACBCBBC1-19E1-4F90-95ED-764569A983B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xmlns="" id="{67B15D11-BA74-45DD-8ED4-FAD0FE7A8F0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xmlns="" id="{06E5D197-8AE7-4913-AC63-EC0C69C3E2C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xmlns="" id="{763A2E25-3895-4724-9661-09AE31B1D81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xmlns="" id="{AFF6F9EE-AB0D-4323-8341-55A416ABE12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xmlns="" id="{0829F8CA-5663-4A32-84FA-F5557D1DB37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xmlns="" id="{CCBEC7DD-AAE7-4F29-9C91-A46913F48C4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xmlns="" id="{E937EFBF-DA77-4298-BF25-2FDAFFF3DC3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xmlns="" id="{517BB0D3-2699-452E-B3DE-143ECD2B771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xmlns="" id="{27CAC0BE-90C6-45F0-905B-21319D2F59B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xmlns="" id="{6C6C36CA-8153-45B9-BDDF-070731E7C466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xmlns="" id="{A3A112D9-07D1-43D8-866A-C0EA2295C8D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xmlns="" id="{0DCA90AA-6765-4F9B-8A0B-FA379D6BA4A3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xmlns="" id="{9161F0DB-DA7C-4074-BF7B-890640A2B3D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xmlns="" id="{F57DEFD4-C259-46F3-82E5-2BD1101E1B5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xmlns="" id="{7636CE3D-64F7-4F2F-8182-7E4D37D920FA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xmlns="" id="{83711271-12A0-4DB4-963C-8AED1614943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xmlns="" id="{F0F742BB-FBB8-4F63-9FAE-B25843A68712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xmlns="" id="{8B0A5498-EB4D-4DB4-9A7B-904478C2440E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xmlns="" id="{7D77509F-6AC2-425A-A5BD-CBE85A1F6C5C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xmlns="" id="{3D1A85CD-454F-4234-80DC-7D4CCC41B0E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xmlns="" id="{26058B1C-572F-428E-BF78-0CC9EA5212F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xmlns="" id="{B6CAA78F-69F4-493B-B907-269EAFC47D3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xmlns="" id="{8904524E-49A6-4267-BB47-88DC5C3DF0A6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xmlns="" id="{8EB00A7B-9893-4B44-83AF-BA05873A090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xmlns="" id="{4F94A0FC-D118-4D85-A38A-F72426D6278B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xmlns="" id="{72F61AA3-0156-49A0-ACBC-D575ADD683EE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xmlns="" id="{F8F7EAFA-EB0A-4D73-AB1A-E6B579C011AE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xmlns="" id="{AB019C02-58AB-4BEE-8B74-24EDD58BE69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xmlns="" id="{9FD7B446-CF75-4FD7-BA98-11994DA26706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xmlns="" id="{49BD09CB-7CCE-42FF-9C3E-235A0F15BEA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xmlns="" id="{70B03201-668C-4671-9805-52B6A4E0CD1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xmlns="" id="{A17E584D-27E8-4040-A7E9-F3FB914DF3C3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xmlns="" id="{069734FA-9E4C-4A26-A12F-52518A3EC47B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xmlns="" id="{8F691670-B967-401D-BD68-FFB40EC19E6A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xmlns="" id="{B8A0E715-F5A6-4A17-AB5D-DFB040B5A370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xmlns="" id="{BDF35857-B72E-4917-93C1-C9E98B9CEC02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xmlns="" id="{0F30CA98-80AF-403B-9004-980530B384D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xmlns="" id="{3218332F-14DD-4400-AA8C-A93EB5C6623B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xmlns="" id="{4A9D5E79-0844-4DE8-A8FE-9B5AB62ED7A0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xmlns="" id="{76C01905-2B53-4571-80E0-26F7E4714F63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xmlns="" id="{DDF41E6E-2236-4CCE-A77F-90ADFADD7B1A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xmlns="" id="{82E74951-6519-4460-8BA6-A096336BA04B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xmlns="" id="{C98B4AA8-ED3D-463F-BF84-370F071906BB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xmlns="" id="{FC82733F-225A-46B5-AAE7-CA181FC0C8A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xmlns="" id="{F3EE5C53-11AD-4A59-BD7C-54B016B74D8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xmlns="" id="{C563736E-0EED-4EAF-A17E-1FD2B074525C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xmlns="" id="{49E8F742-AEE7-4034-A67F-C1E0E399D7B8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xmlns="" id="{E3C4E93A-E8AE-4638-84A2-C29DBF663508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xmlns="" id="{9D2663EB-0323-4028-A7CC-D89F6B5E7682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xmlns="" id="{755BA27B-D1CB-4D70-901F-43BB23A07846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xmlns="" id="{529AF6A9-70D9-4E98-8A31-3372143A035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xmlns="" id="{2CE908AD-9A28-4FB7-AF42-43BEBF1511C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xmlns="" id="{E668F76F-D4EF-4DE7-A51A-9C3FD4D3066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xmlns="" id="{ACCB8820-D3AF-460D-B174-DA1A25B9A1C2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xmlns="" id="{E09FC17B-CCCE-4233-95DA-B77DD0416A60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xmlns="" id="{C1F7BEB3-A55A-4014-B30F-D7CAAA8A676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xmlns="" id="{169C5F92-8375-4D04-B099-26FFF6A87D90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xmlns="" id="{EFE15000-0BF5-4AE9-95E5-34A380766AE9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xmlns="" id="{240E94EC-82C9-4205-B709-EFC996F4E5DD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xmlns="" id="{8A8DE8EC-3F47-42FD-A0FA-E2938823D52C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xmlns="" id="{39476CB4-3A05-4999-A5F8-0946D7EFC77C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xmlns="" id="{E993380D-FF88-473C-B561-566DC3F736F3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xmlns="" id="{1AB9E00A-7387-4F5E-B91B-DFCA1CBD567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xmlns="" id="{F4B57F8B-3ED8-409E-8650-D12A35442EB1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xmlns="" id="{4B3719AF-8D6B-40B8-8643-50764208C86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xmlns="" id="{1083895A-ED7A-4302-A808-A986C805ECDF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xmlns="" id="{1F9A6928-909E-4D65-801E-7F79320F39A6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xmlns="" id="{13AC2797-F452-452F-80C8-092D0A1C5BA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xmlns="" id="{59BC456A-3B36-4BA8-B5D5-33BB93C733A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xmlns="" id="{C8E9C50B-3688-4121-9FDA-45C9A3CFBF2A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xmlns="" id="{4D8A905F-9C47-437C-A8EC-7A79805D8927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xmlns="" id="{E6CB43DB-64A3-49C8-BB78-86047FF715C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xmlns="" id="{9D664917-F8B6-4695-9B3F-A8A2619C4BB9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xmlns="" id="{24E53B01-FF48-413C-B76A-6D0C81D856AF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xmlns="" id="{1F79E2F0-8EB3-4B4B-AB45-E978C9C0DAC4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xmlns="" id="{318F5BDC-1DDA-4364-AA58-3F0111596095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xmlns="" id="{06FCD5DA-2A89-4620-81B7-94F39975CB21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xmlns="" id="{BF03D848-F305-498E-B9A8-977913E7E6AF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xmlns="" id="{0EC717DD-0779-4DF3-8510-E82E332BCF8C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xmlns="" id="{1D461F78-7873-429A-9EDB-520FFC586718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85725</xdr:rowOff>
    </xdr:from>
    <xdr:ext cx="184731" cy="271884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xmlns="" id="{52B56772-3031-4E58-AB29-6CC44CF07D38}"/>
            </a:ext>
          </a:extLst>
        </xdr:cNvPr>
        <xdr:cNvSpPr txBox="1"/>
      </xdr:nvSpPr>
      <xdr:spPr>
        <a:xfrm>
          <a:off x="4457700" y="189928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xmlns="" id="{59C45AB6-FCA5-4CAB-B0AD-E8E0A9AC4EA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xmlns="" id="{F32064F0-C423-4EDA-844B-F98F9DB3D07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xmlns="" id="{6E709939-70FB-44BA-AC72-82A926FBFED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xmlns="" id="{093860F3-3DD8-4041-B372-C578BA73B10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xmlns="" id="{89B56F28-63BD-4ECC-BE0C-D803B718B12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xmlns="" id="{9FFF8578-AC6C-41DF-AD6C-58A6D37E36E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xmlns="" id="{E7489F7B-CE4B-4372-8C54-B17D70A5ECC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xmlns="" id="{3CA2C5D7-BC9E-4E9C-B360-D11AAE2CADE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xmlns="" id="{BC05248F-171A-4168-AEE6-58FCE2F5AD2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xmlns="" id="{39F79E72-6E1B-4D83-9F2A-963622AE80B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xmlns="" id="{C98D5552-3D2E-410A-A74E-7C0604A351F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xmlns="" id="{110023B0-9BE9-4B4D-83A3-E33B7018B9A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xmlns="" id="{B752FA85-2B5C-461D-8DEA-B75B16AEE48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xmlns="" id="{26A5EF38-DD96-4D39-B58D-E7E499E2DF0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xmlns="" id="{CFF0B9FE-4C58-4481-B387-23FCB820660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xmlns="" id="{7DC0A4D7-E68E-477F-835A-CC0E3D35D12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xmlns="" id="{021C306D-7741-44A2-91D3-EC3F4CD4772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xmlns="" id="{458BB1E3-CD46-4354-B5BD-68589EF7378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xmlns="" id="{C2B826FA-9A4A-4DDD-B0D5-5FB81FAC1CC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xmlns="" id="{B3ED8E38-B650-4A89-982E-47FCC328A56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xmlns="" id="{0C298744-BD4D-45EF-94A4-A076B3BBB4A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xmlns="" id="{95FFF961-B178-48F6-AEFB-59A5F617D7D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xmlns="" id="{11F7B74E-22C8-44F9-9DB5-411AF9BF336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xmlns="" id="{F31C1700-A3A5-4777-84B0-1961AD8225D3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xmlns="" id="{14A29278-1D53-4A78-8449-FEFB124CDB3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xmlns="" id="{3EFF2423-B8E9-43A9-9EAD-D5ACE5562E0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xmlns="" id="{87986F36-66EE-4562-935A-352C2954EC3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xmlns="" id="{2D0241BA-732A-4BF4-9F2E-6F9757D1E4B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xmlns="" id="{90F07F15-96E1-44C4-9347-6B536C53FDD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xmlns="" id="{99A4056E-B153-47DF-91E0-299DB991CAC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xmlns="" id="{84F4563E-F5A7-4BF3-A02A-2275C8408CA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xmlns="" id="{A90D010C-5A3F-4BCB-B56A-1F4A52782E4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xmlns="" id="{27F20EC2-D892-4036-B089-F962215C5F2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xmlns="" id="{E5080BFF-01C4-4877-B213-4949B5C7FD3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xmlns="" id="{0429704A-08AA-424A-A391-6AC5EA5520B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xmlns="" id="{BE88CA61-E451-4782-9F48-563FA923E5D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xmlns="" id="{698D5434-4A6C-4F35-95AC-5A5A93A5357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xmlns="" id="{8BC99AB4-D948-4E4F-95FB-5880490B70B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xmlns="" id="{7335624F-0CD9-4B3B-8B58-D356160EBC3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xmlns="" id="{1247CA84-B43A-42E0-9248-C2473E3C752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xmlns="" id="{F4D91B81-AA61-4667-92A1-F663A2C709D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xmlns="" id="{C3EAC954-D54B-4A21-988E-313E3F60DEB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xmlns="" id="{88A657DA-10D6-4E77-AF04-6405AD30BDC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xmlns="" id="{129DA731-B0FD-4B8E-9645-1740359D07B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xmlns="" id="{AA2726DE-E1CC-456A-9610-754F7F5104D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xmlns="" id="{E0811C13-C874-4B45-A62D-209CA4D30906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xmlns="" id="{0E543869-3775-45B6-8CD7-3D5D73E2296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xmlns="" id="{5776B185-53A6-4595-9A70-4F987E2F5EA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xmlns="" id="{DA19BA39-365C-4303-8F3B-227C4A067D6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xmlns="" id="{B76F1255-26BB-4BA5-B242-78BCD95733D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xmlns="" id="{86CC136E-6D3A-4042-BE08-90F01F1E1EA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xmlns="" id="{F186F6EA-5773-4CDA-9D01-5E8139F6D28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xmlns="" id="{4946B644-A965-44F3-B102-3BE99BC5025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xmlns="" id="{7CB84298-23F6-4DCB-B423-A864CDF7B9AC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xmlns="" id="{8B514A59-2C43-4E79-A2A0-E12A89A4B0A1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xmlns="" id="{ADB2556C-B6F8-4887-8892-8A7F5005987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xmlns="" id="{AA39BCB5-877B-47BA-B386-EE3FFBC00E2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xmlns="" id="{A82BF2A5-5DC6-4129-9DF9-C65C1E5237F5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xmlns="" id="{40C4DF28-F075-4CB0-AC02-5EBF90567C60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xmlns="" id="{E40E8979-D3E8-4A2B-A576-5AABB0FC123E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xmlns="" id="{014AF67A-CF51-4DF4-A458-08E86F35EA3A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xmlns="" id="{ACE5EC1E-7736-4D5D-A2E8-B6FC0DF20227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xmlns="" id="{125FEF89-3417-4F7B-B636-CE95BBA9315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xmlns="" id="{1EFF389D-0765-405C-AA96-65925345800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xmlns="" id="{2A3FC8FA-1E77-4B09-A330-EF0B9492809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xmlns="" id="{C5973236-DE19-4BE8-BCF6-63B3A35C183D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xmlns="" id="{A98B2A41-B334-40C6-A0F8-AC05A2BACA8F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xmlns="" id="{67CB9DA4-9C4A-4FAB-B1C3-3E5295357C1B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xmlns="" id="{AF7CCC7F-196E-4C7D-ACD8-9A6FE30545B4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xmlns="" id="{9829F58E-BBBF-4039-A72A-21B425740649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xmlns="" id="{DD8B9F31-CC73-4B05-BD99-F0A7F7C5D2A8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883</xdr:row>
      <xdr:rowOff>85725</xdr:rowOff>
    </xdr:from>
    <xdr:ext cx="184731" cy="271884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xmlns="" id="{892217F1-1DD5-49EF-B134-1612F9108652}"/>
            </a:ext>
          </a:extLst>
        </xdr:cNvPr>
        <xdr:cNvSpPr txBox="1"/>
      </xdr:nvSpPr>
      <xdr:spPr>
        <a:xfrm>
          <a:off x="4457700" y="185928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xmlns="" id="{0489F00C-CF9F-4B69-B4C7-332FE0F3880D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xmlns="" id="{42F824C6-F783-4FEE-9669-43A6AD971F29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xmlns="" id="{40BEE85F-7F5E-4E9A-9598-CE24FF6CC17C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xmlns="" id="{3D915D88-7791-4436-BE10-21BAE71023C6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xmlns="" id="{442A9560-F1C9-413A-9194-E2A1C91E75C6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xmlns="" id="{AE51FF4B-33B8-475D-B2E3-8B17BFC7A10D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xmlns="" id="{7E8B6B6C-F21E-41AC-9994-E2A4CF7D6200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xmlns="" id="{DEEBA791-A6EC-4677-ACD7-B23C6DFB2BBA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xmlns="" id="{E4F650EC-43F7-47E2-A81E-CFCAB26804AC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xmlns="" id="{C07FC08C-7274-4682-9C27-538EF502188A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xmlns="" id="{FAA718A8-6738-4801-95D5-4826C0D686DD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xmlns="" id="{0F706BF2-0C24-4DE4-A280-541D40E79E82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xmlns="" id="{9EF03A93-CC40-44F7-A6C3-F1029F49549E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xmlns="" id="{15B91774-0786-4D2B-8E5C-F7BE1391D37A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xmlns="" id="{04CD418F-D84D-4FEF-8048-AD2CE1B6774D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xmlns="" id="{9EEA7C95-C957-4C61-A092-D086091137A2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xmlns="" id="{5B58430B-47B5-4911-88D4-312F2446773C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xmlns="" id="{51239F43-F1D7-4AEE-ADB2-BEC84748B9AB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xmlns="" id="{198E7B7F-0645-460C-B782-2D18F310E3EB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xmlns="" id="{C9FDD6D0-7146-42C3-8257-FAF9AF7CA2D9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xmlns="" id="{93048557-6399-45D0-9053-85B4FE5ED493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xmlns="" id="{ED51264C-97A9-4BB5-B032-130F5CF45AE6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xmlns="" id="{10E78B5F-0B05-4FB4-B6D7-08D764703E10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1884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xmlns="" id="{476EF59C-A92B-47B2-A514-F2F409071E4C}"/>
            </a:ext>
          </a:extLst>
        </xdr:cNvPr>
        <xdr:cNvSpPr txBox="1"/>
      </xdr:nvSpPr>
      <xdr:spPr>
        <a:xfrm>
          <a:off x="4457700" y="189071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xmlns="" id="{AD19A755-D3A0-4798-8D78-32C2FAC60C5F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xmlns="" id="{53E890D6-99C9-4BAA-B460-5EE8CCF3C47B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xmlns="" id="{614672BA-4586-46F3-874A-EF460EB31803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xmlns="" id="{8B0FE022-803C-45B0-B2DC-56382B65586C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xmlns="" id="{2B80C218-8956-410B-AF85-AF5FEDFD0ACB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xmlns="" id="{8C9316C3-2D83-43B4-A77B-3C7FE090F0AC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xmlns="" id="{909B2C15-C1B6-495D-8C59-A0770A979703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xmlns="" id="{BCBA747E-323A-4B67-9DDD-91099D9D082B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xmlns="" id="{058E10B1-D4AE-4900-B7C2-0537A97B2660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xmlns="" id="{B1430808-65F1-4963-9FA6-7D401744FFF3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xmlns="" id="{74E9D5CB-1881-4C88-9570-52B0CC3E00F3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xmlns="" id="{A1C1E258-DD6A-418B-B907-6A5AF337A0AF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xmlns="" id="{14AB0C60-23CE-48AD-9296-54337590CB2A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xmlns="" id="{39001E7F-46F3-4488-8DCA-6A222145F500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xmlns="" id="{10098507-A8B0-4140-8D24-3EF5A3F8A638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xmlns="" id="{82EE282B-C8DE-41CE-9A1F-FC669977249D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xmlns="" id="{6FED4EB6-D516-4CB2-942D-112F0C35F24B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xmlns="" id="{FCCB240D-8AA0-44C1-828D-888734A415D8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xmlns="" id="{60679809-88FD-44D2-8633-30FDFB04B1DB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xmlns="" id="{DFC56F87-02BB-46B1-86AE-FD3497EC6EE7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xmlns="" id="{5920F821-DB04-4A86-A72C-9FE39EB8E4EE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xmlns="" id="{5C30BC34-8210-47FD-A1AE-D25CFFA24EC9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xmlns="" id="{79749DBE-659F-4B6C-B795-95E4731A4397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884</xdr:row>
      <xdr:rowOff>0</xdr:rowOff>
    </xdr:from>
    <xdr:ext cx="184731" cy="272119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xmlns="" id="{EFC28CF5-CB44-45F9-9CDD-52D0DD5B47B5}"/>
            </a:ext>
          </a:extLst>
        </xdr:cNvPr>
        <xdr:cNvSpPr txBox="1"/>
      </xdr:nvSpPr>
      <xdr:spPr>
        <a:xfrm>
          <a:off x="4457700" y="189071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xmlns="" id="{EE904070-6A3C-47DB-B3EF-5A48D201276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xmlns="" id="{4F2C5627-F493-4BA4-BA53-1C34A283AF7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xmlns="" id="{1B0509E6-397D-426A-8B7B-4AB2C1D1990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xmlns="" id="{3EB3C72C-9916-45AE-B4C6-15B4483EAA9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xmlns="" id="{06B13E65-B1E8-4E24-A89B-C607DCE65C2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xmlns="" id="{5C1B4AF5-6643-44DA-8B4F-1D97254E813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xmlns="" id="{CAAD0699-17E0-4F48-A83F-2CD75A63700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xmlns="" id="{C313A26E-241F-4327-999A-BB0E594BD01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xmlns="" id="{FD8DA5BD-7DEC-4B2C-8F85-EC4A3C3B140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xmlns="" id="{BAB0F803-1B7D-46CA-B9AA-C5D6D7EF717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xmlns="" id="{9F477199-A6A5-43CE-BDFD-8E55975A8D8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xmlns="" id="{01E3F754-FC59-4ED3-BB07-F9571D36098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xmlns="" id="{62E0DE94-B720-4C88-A5E6-A29B936F00C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xmlns="" id="{3C9EFB57-9218-453E-9F78-6705014B09E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xmlns="" id="{60E0B67D-7F27-4812-B19D-77F0EC9FA29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xmlns="" id="{BA7A46E0-007F-43C3-97A0-012EED32CA0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xmlns="" id="{D479B5DA-B1E8-4130-98D4-9271DAF5605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xmlns="" id="{1A33252F-8D7B-4348-9192-AF58AA91FD7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xmlns="" id="{264B9E0B-FCD5-4773-A817-F6BF5183BA8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xmlns="" id="{154E3AF1-3DEA-4AE8-8A64-8AEF2D88F56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xmlns="" id="{0A1B7900-7D1E-44D7-A23B-AB03860C04B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xmlns="" id="{D96920FB-076D-4064-B15D-F270DE066E0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xmlns="" id="{D536FE28-B503-4902-AAEF-C9EFE27DDC7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xmlns="" id="{CEB18074-FF7A-42A5-AE73-AC4C9FC1D63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xmlns="" id="{6E693124-25A8-4686-A739-354F6CA12E9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xmlns="" id="{AA8F7CDC-E7C4-462B-B24D-DCFBAB0E55E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xmlns="" id="{0D728282-10C1-4C93-8AB5-C8ED7EB240A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xmlns="" id="{9809ADD5-D328-44D3-B02A-15E5E5EC556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xmlns="" id="{9AFC824A-2ABC-4107-B5A4-4F1289F0158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xmlns="" id="{B013962B-A2AB-43A8-9E86-8C0D1BFDE01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xmlns="" id="{B6C004EE-33C3-4278-991B-CDD161E4741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xmlns="" id="{21BCE852-65A8-4230-9B1A-9FF5C950E44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xmlns="" id="{F199B080-1063-401D-9F92-987C2C2BF9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xmlns="" id="{1C572CC1-1093-4CC4-88BE-216A0F8E08E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xmlns="" id="{94E47DE2-186F-4B63-9651-D89E62A949D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xmlns="" id="{8E8B1799-8028-4F15-B97E-E8D673BFA15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xmlns="" id="{9E742914-6BE0-4F48-ADA7-74B0196A792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xmlns="" id="{5155578D-D6A9-4028-8163-D59B1747EA4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xmlns="" id="{224749E2-E2B8-4406-8F7B-1F29567D575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xmlns="" id="{A0187196-3C3C-4AE2-90AA-9ED57297A42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xmlns="" id="{79F3B62B-62D9-4960-B667-47D9DFC0422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xmlns="" id="{5FAC6931-A4E2-4D81-8DA6-1D8C3FC5567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xmlns="" id="{AD2C3A69-FD94-4FBB-B6B5-1A736F2DB38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xmlns="" id="{FD8FB7C3-23CA-4349-B6B2-B4C373580E1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xmlns="" id="{8282A473-2253-43D0-82B6-B4D0EA48E0F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xmlns="" id="{B0782FBC-E396-4ED8-92FC-40A244014DB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xmlns="" id="{07FC7D5B-1703-4D34-B9E0-7B5E708D959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xmlns="" id="{86711927-1C63-410D-9D7D-2D5352BCFFC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xmlns="" id="{A97852E9-5ED8-4235-9CEF-1AB4BA57898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xmlns="" id="{6A06BC21-BF36-436D-AA41-38798AC2247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xmlns="" id="{E72EF392-8062-4AA1-959B-E345BBD0FE2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xmlns="" id="{E756C880-6F34-482E-B0B8-E2991DF48BF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xmlns="" id="{A21DF3F1-0471-4350-AD29-AAB8D280015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xmlns="" id="{99BB49AC-CB7D-4D88-B1CB-EA7B99D52B5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xmlns="" id="{6F38BA76-A756-449A-81FC-3C6A56FB90A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xmlns="" id="{BA437982-A771-45AA-8D8A-1D9F3016B3A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xmlns="" id="{26807C6B-85BC-40CE-B108-55584545AFA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xmlns="" id="{E4660581-6DFF-4D1B-9A70-18D00E4DF78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xmlns="" id="{CC158D27-A335-4C56-B2FE-A011DBFA613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xmlns="" id="{555256BC-8DD5-4FC6-B560-AD5E583E07E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xmlns="" id="{4B870C3D-1FFF-4759-820F-8DAD2538689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xmlns="" id="{A9D52B16-F096-419F-B554-26BC8977694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xmlns="" id="{ACD73682-5A29-4D38-9018-239AFAA2757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xmlns="" id="{89E50A25-46FF-4826-B1A4-9F8FD433387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xmlns="" id="{1D11B535-35D0-463E-9B45-3E4781D24ED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xmlns="" id="{FABD80A0-AFFC-43FF-9884-870B780F269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xmlns="" id="{57E5D119-6C17-465A-8AF7-D6157B864E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xmlns="" id="{9F94A540-056E-4CF4-91BD-291B79FBA06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xmlns="" id="{FA735360-BCA9-4266-B8D9-71B417F1519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xmlns="" id="{945B41B2-F991-45F9-B014-8024021498F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xmlns="" id="{8D0D0BBC-A1C9-4A7D-B2C5-EBA519476EE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xmlns="" id="{BE12C6E4-CE47-4A6B-9B65-D60E2457B33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xmlns="" id="{D29A331D-52E5-4A3F-8C67-77242DA3967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xmlns="" id="{676FD610-5681-4633-9554-BD1AEA87B1D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xmlns="" id="{B15ADE68-465C-4A65-BAE9-31B136B1309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xmlns="" id="{B42BCBE2-6B5B-4AC5-B738-9EDD72EE983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xmlns="" id="{B56A85C1-204A-41CA-B5ED-6CCF608BE7A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xmlns="" id="{F484E01C-D6CF-4EA1-9A49-463348275E5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xmlns="" id="{F5C8CFD0-554A-4CF3-BFA6-34037B16BDC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xmlns="" id="{CF124949-F9FF-4D5F-B15D-D862E8C06D8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xmlns="" id="{69FBE56D-EF8E-4907-9460-77893FA1013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xmlns="" id="{401B3759-41F5-43F2-A895-2D89EB46007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xmlns="" id="{63586851-D70B-4070-ADE2-C99C776B0C0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xmlns="" id="{43334DBB-EE26-47B8-A4C7-A74D0AFB8DF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xmlns="" id="{B261023A-E1C1-4BE9-B2A3-D894B777492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xmlns="" id="{48F9F1AA-7E73-4E2D-83AA-7C07DF20F1C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xmlns="" id="{79E15B84-4AC6-4B80-A7FE-0634FA27AB7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xmlns="" id="{A39CF5E2-5D5B-44DD-B899-FA41C5BE0EF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xmlns="" id="{26523745-4EB9-4794-AC0F-A56FEFF30F0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xmlns="" id="{EBCB15A9-C2C2-449C-BD39-0DAD944DB47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xmlns="" id="{652966CB-B917-470B-9368-472FEA3583C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xmlns="" id="{594F2ADB-D21B-4978-9FB0-DBB4A870922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xmlns="" id="{F6F8554E-9E61-4AE9-9D7E-F27F0BC0183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xmlns="" id="{E2E1CB32-88F8-4F91-A18D-AEA230629F8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xmlns="" id="{369F4BAC-4254-4F53-80A4-4905BCEC0B5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xmlns="" id="{42D98F83-7DDE-496D-842C-A999BA0AB41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xmlns="" id="{9598AA59-479F-46DE-8AA3-1215B1A7948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xmlns="" id="{04149E24-F1E5-47FB-8572-8D0AF1E124B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xmlns="" id="{F24E2B01-36E4-43FE-8ABF-51FDC90192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xmlns="" id="{60A054F4-B93A-4E4F-80E7-3872E27CAA1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xmlns="" id="{E5669541-3AE8-426A-9D56-1C1DFB12B36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xmlns="" id="{855D807E-3BC2-4AC6-B43B-67CC574307A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xmlns="" id="{8164A954-66FA-4643-9E2D-E54C59DFBC9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xmlns="" id="{5CDBAFDC-001E-4EC6-B4C8-111479B3D4B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xmlns="" id="{97F6521D-2C31-4A5F-9DE5-C018F09B68A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xmlns="" id="{7EECFD2C-E692-4AA2-A809-8F02038EB63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xmlns="" id="{22CC87B4-E9B1-4C43-871F-F416E27E961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xmlns="" id="{D870727E-54E6-41C9-9DE9-1BE6EC34E52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xmlns="" id="{9CC3082C-489C-4573-8EBC-FB76B327A34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xmlns="" id="{522B9248-486E-4BDB-A74A-05D11F84D3D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xmlns="" id="{AFB94372-343E-4905-AF10-13DF947FEDB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xmlns="" id="{20CA5599-8678-49B5-8DB6-EAF8BE6122C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xmlns="" id="{1AD16F85-1DFA-4E80-89BD-95507CFCF6B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xmlns="" id="{133A4DBE-91D4-4758-878B-0232C2DA9A7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xmlns="" id="{A7D02C10-A11A-4EF4-9067-E48C0FDF22E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xmlns="" id="{FB1EBCE3-A6FE-4D5C-9D42-1084C682F5C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xmlns="" id="{A2627BAB-ABB6-4F97-9C2A-929C80B86B1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xmlns="" id="{B4BAAA38-676B-42E1-A73B-566EF1EBF92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xmlns="" id="{2D5E0F86-B2DB-43B8-A13D-46F9FAF04B7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xmlns="" id="{EACF1180-2E8B-4F60-9C2D-2A94C157B13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xmlns="" id="{C54F4114-3674-4162-9864-F6A0BCA7295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xmlns="" id="{80A2A1E1-D712-48BA-93E3-B7DE746BC18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xmlns="" id="{FBD9EEF2-5E37-4390-BEB4-F8E3333399A0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xmlns="" id="{E103002A-AC70-4349-B2E2-7FA17357E1C1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xmlns="" id="{6D694BAB-F2C0-4D12-9FE9-F7D3E5DDD66D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xmlns="" id="{52F6175C-E21F-4E9F-BC64-12F847FF1982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xmlns="" id="{BE77ED71-975C-446C-87E9-F02A94C63487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xmlns="" id="{F08CD7DF-0CC3-4910-89EE-5A544A6DFC6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xmlns="" id="{4D4FDFD5-D423-4B31-9FD9-F552B0A36B97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xmlns="" id="{08F5ABC4-6A6E-494C-8F06-57E1AC37044B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xmlns="" id="{940D1113-20FB-4235-8960-44CD0F613DB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xmlns="" id="{1D33A295-B3CE-476F-976E-B57EA7D996FD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xmlns="" id="{95EE8C39-3EDD-4667-AD68-03534FF0CDC2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xmlns="" id="{1F782524-AE66-4750-9296-640751FAB9EB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xmlns="" id="{634B3AB3-52C0-4EC9-B5BD-490BE4D5C218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xmlns="" id="{D99D6FEC-A7A6-45B9-9772-89A4C442740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xmlns="" id="{CFDABBA5-DD20-436E-8943-90A4A6057B78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xmlns="" id="{5B700226-2C75-4C89-9925-A77F47A8116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xmlns="" id="{8A9A89EF-7393-4706-82C8-DCFD7E62666A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xmlns="" id="{43E059EC-6980-43A5-A124-11E2BB1D600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xmlns="" id="{E1188BC1-BFA3-4A06-9A6D-33808123B450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xmlns="" id="{6DEF02EC-4723-42E4-9A69-DDD6A8701EC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xmlns="" id="{93746641-08B6-4D49-B1FC-630A281A777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xmlns="" id="{7AC6657D-452F-4557-B6D6-5E581E736E2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xmlns="" id="{7BB12E0C-A193-4203-AFAF-6A21A11CD48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xmlns="" id="{AC4A185A-4A07-49D2-8DC6-395201AEC09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xmlns="" id="{F75E7AFF-7274-4100-9C4B-FF008EB7270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xmlns="" id="{B6121616-6D79-441A-8693-8931D085D7B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xmlns="" id="{2233D48B-CFE9-4BF5-8555-74074648D1CB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xmlns="" id="{ADD4CFA5-4228-4D8D-9D94-03499B6F421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xmlns="" id="{841ACDFE-A88A-4227-AC5B-6D5D73841A11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xmlns="" id="{7D569786-794F-419E-BEC9-FE4E26DA988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xmlns="" id="{C0AFF635-835B-4BFD-BF24-AB368B07995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xmlns="" id="{2985F2F2-7158-4311-BEC7-F21BE373511A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xmlns="" id="{A1972001-F966-48B3-AF90-61972F27DAD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xmlns="" id="{9923CE92-3659-4079-AFD2-ED2E376C3D27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xmlns="" id="{8ED3851B-A8F5-4C9B-BEE8-7B44E3DD3398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xmlns="" id="{90260733-8DCC-417D-8994-599AF6E825D5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xmlns="" id="{259950A8-8DE0-4B42-902B-562667CF2662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xmlns="" id="{C26DD927-52B7-4DC2-B0F5-FF5AF5986C87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xmlns="" id="{5698F34A-CBA3-447B-ACD5-7E6E647C401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xmlns="" id="{1D2616FA-B8CE-45EE-9FD4-F6ABCC16484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xmlns="" id="{C2916F20-0A24-47B6-8C07-E0384D848A2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xmlns="" id="{97F54BA8-9FDA-44FD-81D7-C2BD8E120DF1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xmlns="" id="{9C45B2A4-DF5B-4FCD-B7E5-646E17B5B2EA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xmlns="" id="{3DCA93AE-5239-400F-9154-FEEF6EEC08F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xmlns="" id="{6A6FA60B-B3E5-45D2-8AB5-6019059957EB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xmlns="" id="{6F051140-807F-45A5-A84C-0668D8B3693A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xmlns="" id="{2A4C8BCF-CDB1-4FC4-A2FD-449FEFC1E41A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xmlns="" id="{EF457848-3EEB-4FAB-8A59-EC02C52E663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xmlns="" id="{3BEA3E57-6D09-4FF8-9325-A2B64F7D69E7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xmlns="" id="{22259844-61D2-4923-B981-9A9D3B5EA1B4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xmlns="" id="{6C172D01-3623-4ECF-92C3-C52A534A22AE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xmlns="" id="{F093BEE9-BC63-4941-9E24-DF0BA79658F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xmlns="" id="{FF8F1DB7-8B6F-4B5A-8221-7826DF1B49D5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xmlns="" id="{A27E30CA-CE50-4BCF-BCA6-A0BAC8D2D52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xmlns="" id="{60FBEDE3-1A4C-4051-991B-05EAF84DFB5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xmlns="" id="{3DF92DB2-39AB-42BD-901C-7B7A40BBC1D5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xmlns="" id="{A7D175E8-8B5A-43B8-93AB-F8BD34FA256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xmlns="" id="{B9BD143B-573A-46CC-B6CB-CF9CB9478384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xmlns="" id="{9DFD8D6B-C2E4-4C94-982D-BD71906FB66F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xmlns="" id="{237F9C02-2AFF-4B7E-83DC-C79A5DFA3831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xmlns="" id="{71F65237-12D8-4BCF-8C80-0CD0FB4D1C1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xmlns="" id="{1A542551-855B-420A-B716-1270FE83B460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xmlns="" id="{17DA37A7-8265-4282-A380-6DAB34D54AB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xmlns="" id="{A687E151-2D24-4836-97AB-3FFED1AFD8DE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xmlns="" id="{CBD12B38-BF41-4C2E-9E42-B7F6ACCCF96D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xmlns="" id="{F21C7379-B5E4-431C-BAA0-BFFFCB5CF9D0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xmlns="" id="{CD1776A6-07C3-4DEB-B1F5-D761BEBB816C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xmlns="" id="{78975321-3B6A-4922-9946-5866D8F3C919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xmlns="" id="{05716388-8E03-4764-A896-4BEE8199A013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85725</xdr:rowOff>
    </xdr:from>
    <xdr:ext cx="184731" cy="271884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xmlns="" id="{B7ED23EA-F88C-4FF4-8F4E-AD4229C01776}"/>
            </a:ext>
          </a:extLst>
        </xdr:cNvPr>
        <xdr:cNvSpPr txBox="1"/>
      </xdr:nvSpPr>
      <xdr:spPr>
        <a:xfrm>
          <a:off x="4457700" y="146399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xmlns="" id="{4FADF3D2-2CA4-4E2C-8203-A3C9E6CDFC2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xmlns="" id="{FA51BDCC-71CB-4436-B29C-B48572E7F9F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xmlns="" id="{F2ACBA8B-4494-421E-8AE7-FFD03DAB939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xmlns="" id="{F3C9E360-D442-4A6D-9F5A-ADA911D96CB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xmlns="" id="{5B2C1B67-F500-41B2-8705-11218C2EFD6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xmlns="" id="{B53B4128-0F3E-4290-ADE4-8B5A7D2C5D7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xmlns="" id="{2C828821-54AA-47AF-8F35-E4472416A23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xmlns="" id="{C860FEE0-2FB6-46E1-861E-B9BC3AEC12C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xmlns="" id="{E35796EA-1787-418D-9B25-EBC472E8850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xmlns="" id="{80A0320E-40C2-42D5-9834-6AA0382A3AD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xmlns="" id="{12F0B039-6D4D-4FA1-B411-60C06241095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xmlns="" id="{5E52515F-EFD4-4E63-AF1E-50C81CAC261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xmlns="" id="{2A097537-78A9-4713-A867-FEBA797720F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xmlns="" id="{5665E8CB-B786-400A-980B-C917EFF5A59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xmlns="" id="{673D64EE-E243-4DE6-B4DD-7993F873526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xmlns="" id="{ACCB27A2-A857-46F5-9E4E-5BE84DF74F5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xmlns="" id="{4E4FA5AD-F000-4575-B246-EA7F929F452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xmlns="" id="{41BC96C4-824E-4F20-9FA6-7672571CC3C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xmlns="" id="{324A438B-4EE5-4C76-8E86-7A9FFD93933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xmlns="" id="{483D848C-6873-4A97-9704-BC9B4C5A89B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xmlns="" id="{993EC086-15B3-4FFA-A9DC-A73BA1B1D1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xmlns="" id="{45055EA7-9536-4682-89C3-42EC26609D1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xmlns="" id="{18A6E889-E936-4B52-B32A-ADA8CC9A9A2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xmlns="" id="{A02D5297-8CDC-43EA-B5A9-1F58389EC15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xmlns="" id="{45396328-50F2-40F8-B08C-C9B02832A93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xmlns="" id="{C421B687-BA2B-4A0E-9A4C-B72E8B6EE44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xmlns="" id="{B2DCC0DA-E2D5-4718-8F70-8349714C1D9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xmlns="" id="{D97B69D0-356D-48B3-B6B4-A56D13D346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xmlns="" id="{2F9FBB39-B4C9-48B3-BB7A-797404980DE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xmlns="" id="{AAA46701-DCD7-4FDC-B753-2BB1010ED83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xmlns="" id="{482B329A-01F2-4ED9-882A-6B13D44E05A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xmlns="" id="{B4C5918F-3F39-4454-BD02-BB57AAFB7F8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xmlns="" id="{4ACFC301-93C0-4E64-A036-829294EBEA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xmlns="" id="{9DCC56AE-8436-4769-8A4A-369F9F5FE9A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xmlns="" id="{2CF2AA7B-262C-4E68-905C-4BB411FABA2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xmlns="" id="{287E4CF0-DDAD-456C-A761-3A98E22293F4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xmlns="" id="{54F94E75-372D-45D3-8A3D-7FE7885E240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xmlns="" id="{5DA28320-7C71-4A5B-B214-6F8AB472FF9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xmlns="" id="{7C181578-B288-43DE-B6D2-A7D2F3E9674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xmlns="" id="{734B07C7-E9F4-4C15-9AC5-61CCC56E773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xmlns="" id="{4DD01E72-CB8A-42B1-8236-4FD8278046D9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xmlns="" id="{DB07A724-DC0A-476F-9A6C-B8AED50EDA5B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xmlns="" id="{6DB191AB-B353-4EE8-8B57-D88D216928B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xmlns="" id="{33C73E9F-E7AA-4015-8991-57F6DD35613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xmlns="" id="{51326013-BF2F-4376-ADF7-E8311E57D473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xmlns="" id="{3A7F9E6C-3156-465C-A934-C3C8EFFD7B9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xmlns="" id="{AAF28008-A403-4E61-AB93-BE5481112BB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xmlns="" id="{141F6BAF-3483-4D1B-A5EB-476D5F17E2D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xmlns="" id="{A7F65FD4-6BD5-4713-82A4-7CC56861630D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xmlns="" id="{94BDF61A-0640-4370-9FED-20CA681B054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xmlns="" id="{A451E0E4-F7B7-4E45-AA54-2DCA080A51A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xmlns="" id="{D9A57525-BBB7-44BC-9E28-477D9451B1D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xmlns="" id="{0ACF96B7-F859-4869-AA4E-89FF8533C40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xmlns="" id="{16ECA685-228F-4829-A388-ED184BF5372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xmlns="" id="{278A4A20-F025-44B4-B59F-1FC861B39E85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xmlns="" id="{C35226EA-1F68-41C6-B8ED-514C2DFFBF0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xmlns="" id="{CDF8B486-A96F-4A9B-8A1E-EB6E5F31476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xmlns="" id="{5A7A965B-458B-4BDE-B264-7982D417E00E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xmlns="" id="{B8C3CCF7-0C42-447C-9B66-7B598E2A47B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xmlns="" id="{C46DF6CC-EC53-4BAC-8DE5-60945183BC6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xmlns="" id="{1ED011A5-E822-4D3B-866B-9582E5D02186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xmlns="" id="{7E548580-926D-4776-8867-CDD3DB420BA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xmlns="" id="{EA53E319-32AE-4B70-9BB2-89911D27D1EF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xmlns="" id="{6DAF6C82-9276-4919-A044-C2E2B314FBF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xmlns="" id="{EE914CCE-5361-4CF9-92E1-131647AFFAB1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xmlns="" id="{D9A01250-B818-4368-BD19-5C5C48D31387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xmlns="" id="{08FB0DD8-0A7F-42A5-BCF2-20BFE8510112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xmlns="" id="{623C8D14-48F5-45C8-B7B0-50778030EAB8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xmlns="" id="{5A05FC2B-0BDE-4E12-AB43-65C3460987BC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xmlns="" id="{83135BAB-45E4-4AEB-914E-FEC018FEEAD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xmlns="" id="{3B685434-2788-4CDF-BDD2-965BC9253D50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865</xdr:row>
      <xdr:rowOff>85725</xdr:rowOff>
    </xdr:from>
    <xdr:ext cx="184731" cy="271884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xmlns="" id="{20F4705C-DC87-43B4-81A1-2987BA97FACA}"/>
            </a:ext>
          </a:extLst>
        </xdr:cNvPr>
        <xdr:cNvSpPr txBox="1"/>
      </xdr:nvSpPr>
      <xdr:spPr>
        <a:xfrm>
          <a:off x="4457700" y="142398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xmlns="" id="{1F96F2D8-0486-4B1C-B428-32F62BC03C2C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xmlns="" id="{2AD53CDD-93AF-47E9-B869-1A0BDC4A2E51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xmlns="" id="{12A47676-BE8A-4EB4-902C-85A87D863ED7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xmlns="" id="{8D2BF854-5A81-4A60-988E-EEBAB2F30EFE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xmlns="" id="{AA73D0BF-8387-446E-90DE-43C3DC1A4AC3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xmlns="" id="{ED854C9A-CE69-4EB7-8EA7-087CE247C502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xmlns="" id="{9607488C-00E6-4A24-8A7F-058C541A3690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xmlns="" id="{F630724A-4BF1-4130-9834-0CFC0EF4DEF9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xmlns="" id="{0B9C4166-E407-4A10-9F9D-1FE0434D8E6D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xmlns="" id="{D9AAF0DE-3EBF-4EF1-85AF-7605B43B5637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xmlns="" id="{4E217475-CD6A-4568-8F9D-0C1E70FBB786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xmlns="" id="{5D20706F-7E6B-4017-A546-1B5D38BB9DDC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xmlns="" id="{C807A2DC-1F34-4DD0-B23C-A975B3E43CCD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xmlns="" id="{F47FCF93-B6F3-4124-8A09-C6C00FEA0089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xmlns="" id="{34839385-6AED-497C-B298-E50BBA8C7AE9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xmlns="" id="{B1AA40C3-34AB-4F96-BE75-9B4332096AA6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xmlns="" id="{73FE2D3E-79CC-4F20-B763-0CDAD6FD603A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xmlns="" id="{9A5B13B7-2FC3-4298-8C0E-14613CF528ED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xmlns="" id="{EBADED87-B35C-45B3-ACD8-357C4CAB5E39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xmlns="" id="{8D8D9933-59E9-4418-AECA-604A12F31B26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xmlns="" id="{2E0D9520-51CF-4F5D-965B-FC386F144661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xmlns="" id="{FF0E0349-0D7A-4899-9AF6-EF53959C2582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xmlns="" id="{B5AD8B74-9E29-4A69-9679-544360ABEC84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1884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xmlns="" id="{0941EEBA-50C6-415C-BC1D-9B1EE2C80EF6}"/>
            </a:ext>
          </a:extLst>
        </xdr:cNvPr>
        <xdr:cNvSpPr txBox="1"/>
      </xdr:nvSpPr>
      <xdr:spPr>
        <a:xfrm>
          <a:off x="4457700" y="145542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xmlns="" id="{02907606-9C0C-4A41-A215-50A8E63CE529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xmlns="" id="{BE1CDD08-2016-4251-89D2-39AA3BB28F75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xmlns="" id="{F8A39985-7187-4FA4-9387-3030262A7549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xmlns="" id="{CEC78988-B4C4-498B-812A-0C7392D92EA1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xmlns="" id="{63710D6E-883D-40B1-8B17-74176FE69455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xmlns="" id="{B22F43FB-65DF-4057-82E8-DB3F1BACBE7C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xmlns="" id="{5D488605-979D-468D-A1ED-6BA2085CD5F6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xmlns="" id="{F087C213-2846-4E44-83D1-E5B03F4E8BFE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xmlns="" id="{19BF2035-F23A-4209-BCCF-866A73ED1319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xmlns="" id="{C35DA1A2-9687-427F-8B9D-A856CC189EB7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xmlns="" id="{C107E2D6-77D4-4648-B35B-23F86CFA4B59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xmlns="" id="{A1598AB4-7329-44B4-A9A2-96168C84887C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xmlns="" id="{A00EDFFA-DCDA-4154-8759-2A16D284A2AB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xmlns="" id="{BCE19AC7-73CE-4927-8DE6-FDF11E44185F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xmlns="" id="{0642D0D8-D669-422E-A408-DAC6F57F70D5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xmlns="" id="{8419E4E6-20BE-4F07-8C0B-E5EAF479A913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xmlns="" id="{B4D83BC2-90CD-4C3F-9573-DD613A093DAA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xmlns="" id="{35AA9F3B-EFD2-45B1-906C-993B30B5154C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xmlns="" id="{88ED5EE3-6AC1-46BD-9BF1-2971A61ED527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xmlns="" id="{9E6A255D-3595-467D-9DD3-8841727AFB66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xmlns="" id="{BF460287-1135-4374-9211-0E3BDC792F44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xmlns="" id="{722E2CF3-8B4D-4FBD-AF00-CD7E760286F6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xmlns="" id="{B74CB674-2C60-4E80-BA1D-AD992F09169F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866</xdr:row>
      <xdr:rowOff>0</xdr:rowOff>
    </xdr:from>
    <xdr:ext cx="184731" cy="272119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xmlns="" id="{7FC960B1-B6C7-468F-8763-C651A46E9D75}"/>
            </a:ext>
          </a:extLst>
        </xdr:cNvPr>
        <xdr:cNvSpPr txBox="1"/>
      </xdr:nvSpPr>
      <xdr:spPr>
        <a:xfrm>
          <a:off x="4457700" y="145542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xmlns="" id="{C21C84AC-C1B1-4785-867A-24C06D4982F5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xmlns="" id="{868AB385-3852-488E-AF4F-85A24AA5B9BA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xmlns="" id="{7713BCFA-9F46-4E30-AFCD-31567D017DD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xmlns="" id="{72553E7F-7000-499E-80E7-50A17DE5634F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xmlns="" id="{6527F848-622E-4437-84AA-533B1A1F2442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xmlns="" id="{1244F695-920F-409C-B6F6-6E5928A11092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xmlns="" id="{B57C385C-5A33-4C23-8B9E-7EDDADCE5D2B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xmlns="" id="{3A620D12-B4A2-4026-8F16-CE417E0348C4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xmlns="" id="{0C28EDDC-CDC3-4468-94F6-145AEAA3C43C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xmlns="" id="{9239F704-DE47-45A9-9B2A-BC6C1236A0F1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xmlns="" id="{547D6910-5165-41D0-97B0-2178CDE0BAEF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xmlns="" id="{B2A22AEB-140E-49DD-83FB-CDBF680C1894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xmlns="" id="{6A1C08F9-ED97-42B1-9C29-36923FA321E3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xmlns="" id="{E6EB6ECF-CB63-4498-B402-085D71BCE246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xmlns="" id="{411665CB-50B4-4650-BCF6-2E179CBB3AC1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xmlns="" id="{31723BF0-C04B-4060-B95C-9A819E1B46BE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xmlns="" id="{077DB776-4F1F-480C-9011-0DA4E9120DD8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xmlns="" id="{F95F5700-7B3E-4159-80B3-FDB4D70B1DEF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xmlns="" id="{6559C037-D157-4406-BE60-6B9E0C83EE09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xmlns="" id="{B7293F78-8D4C-4D7F-8A57-5E1732655353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xmlns="" id="{D33689B0-8250-49BA-8A50-26D2093E53AF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xmlns="" id="{FED972AE-CD05-43F0-B124-BB7F506B4B7B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xmlns="" id="{CFDC540C-474E-4C93-B568-84A7A75BF823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xmlns="" id="{005DC372-5AAC-477D-AFF8-23346A371270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xmlns="" id="{50DD1692-577E-416B-87BE-BBB410E8481E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xmlns="" id="{4647D7C8-3ADF-4EB4-9C73-30C6710F3B39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xmlns="" id="{B0D2303B-816B-4222-BA51-EC43EFB3C51B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xmlns="" id="{B986364C-CDF2-4D1A-8453-360C2B52553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xmlns="" id="{A8233358-2D89-482D-8AA3-E113EB012544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xmlns="" id="{3EF852E1-C7DE-4F6B-B257-AE6E66F47500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xmlns="" id="{499A82AD-5B44-440A-AE62-16AAF5710D5F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xmlns="" id="{2090A28C-A403-457D-9E89-29AA71E452D1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xmlns="" id="{32C0828C-2128-4E38-9A55-04E25B7952C5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xmlns="" id="{6426E915-A94D-445A-912C-5A57114D423A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xmlns="" id="{D73E25F0-6857-4EB4-9FD3-DA1D77EDAC73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xmlns="" id="{41FB6B37-1FFA-420A-871E-6FDBB7155358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xmlns="" id="{FCFD7DC0-74F6-4E81-8E25-A1311B772A46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xmlns="" id="{61B0385E-D440-4A38-B79B-06031D620B50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xmlns="" id="{73889672-D3F5-4184-A4C4-2F57DBC6BDA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xmlns="" id="{4307A00D-3AE9-4B75-9CE9-B9D2CE4C6C5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xmlns="" id="{47338604-91C2-451B-897F-86391C9AD02A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xmlns="" id="{0F01B800-78C1-426C-850B-77835B827228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xmlns="" id="{67F993FC-AA7C-4611-8DE7-8B3BDC0FA839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xmlns="" id="{50DDC112-F7DB-4A88-8484-AC15FD5D5BD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xmlns="" id="{9C232754-EA07-48C6-A785-DBBF68481E2D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xmlns="" id="{AA393D84-B49F-4A94-972D-05CC34D0EE95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xmlns="" id="{BB8F80CB-808E-4E5A-9D0B-0498C793060B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849</xdr:row>
      <xdr:rowOff>85725</xdr:rowOff>
    </xdr:from>
    <xdr:ext cx="184731" cy="271884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xmlns="" id="{FC7AF5CC-2D4B-49E8-919F-48D0E8C7FA44}"/>
            </a:ext>
          </a:extLst>
        </xdr:cNvPr>
        <xdr:cNvSpPr txBox="1"/>
      </xdr:nvSpPr>
      <xdr:spPr>
        <a:xfrm>
          <a:off x="5000625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xmlns="" id="{352272C8-54E3-4143-B494-06603E9B067A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xmlns="" id="{411C28D4-B661-43B6-B2E8-7837B221DC0D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xmlns="" id="{97AD0277-2619-40C9-9967-B475FA380960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xmlns="" id="{D552AB0D-A4E2-40CB-92A0-22C9DB554E57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xmlns="" id="{B69A74A8-E1B0-466D-B161-5ADAC76D29AC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xmlns="" id="{7AAFF339-7D97-4FC3-8F03-829D107E68F4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xmlns="" id="{CDA2BD9A-98C4-4AA2-8A93-127A98AD846C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xmlns="" id="{69F24F53-3964-448C-98F1-6AE1F47CDBE0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xmlns="" id="{04F45723-B950-4AA1-8BD9-61A0FAEEF429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xmlns="" id="{8E7DD462-F80C-43F8-BC16-B58924813250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xmlns="" id="{D38FCB28-8C05-42D2-BA32-6C8918497448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xmlns="" id="{D3CF7AAE-52BF-4340-B008-22A4CBF86713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xmlns="" id="{704FAC84-1E4F-4319-8777-0B3C533FB758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xmlns="" id="{CC4BB2F3-0481-4D60-B610-3BA5778B6DF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xmlns="" id="{7855A852-A6A5-444F-B965-D0393EB4C315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xmlns="" id="{F72E7651-2293-450A-9D1D-19032204646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xmlns="" id="{0F5C8EC0-2549-4DD3-B18E-495341A8B089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xmlns="" id="{C9D1CCA4-FAD6-4759-B7FF-86C96C2AB93A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xmlns="" id="{6B1D44C3-761D-4A70-89B2-703DE38E3DE3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xmlns="" id="{934B6C33-33CA-40DF-952E-B6988FF13F70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xmlns="" id="{E919E1DD-DCAE-4734-AC50-814FED0FCFE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xmlns="" id="{410D9A39-3215-4F3D-A332-2D4ABF5A76AC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xmlns="" id="{ADF4CC03-5B6C-4032-8186-FF30ED5859D6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xmlns="" id="{82146A05-8D08-4518-A417-AD593EAE29B6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xmlns="" id="{1C00D8D9-D310-4009-94E3-E728596C004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xmlns="" id="{FF827FFF-EB57-4A2A-B655-55342786860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xmlns="" id="{BF0C911A-93B8-464E-8278-4674BE7F0A68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xmlns="" id="{DE81CDD6-784B-4787-AA91-03016E874FC7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xmlns="" id="{9A2D2F60-DF6A-41E3-A155-44FCEF3F656D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xmlns="" id="{6185339D-A972-4244-A350-92C635FAC90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xmlns="" id="{766DB408-B163-460C-A7B4-EB308B1F9BD8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xmlns="" id="{960C7AD5-0C3A-4921-B78B-774C62D0AA23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xmlns="" id="{EEDF54A7-D30F-47C7-820C-34C0F6CE205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xmlns="" id="{C8951845-124A-4FC9-A625-26D675269297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xmlns="" id="{C3B54646-8333-4043-B7C0-908AFC5726C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xmlns="" id="{16BC8CEA-CA50-446A-83FC-B9B10C046838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xmlns="" id="{004A51D6-3D79-458C-825D-5427B53CC477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xmlns="" id="{7EF79491-AC0E-4366-8CBD-55650920F509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xmlns="" id="{618A1850-2741-4E66-8055-11C37084AE95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xmlns="" id="{848B7313-4AC4-48F9-88A3-B8B087D8A06B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xmlns="" id="{E81F2506-F209-4AB2-8133-4FA20E264A61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xmlns="" id="{228D68C0-78B0-4853-A8C0-B4B5F065D28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xmlns="" id="{C76897E8-F699-4F97-B6FC-2AAAF634BB0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xmlns="" id="{AA882C57-DDD1-4747-BD66-79FB593E108B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xmlns="" id="{15B62730-7920-4B7E-B6E8-BF13CF2D52AF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xmlns="" id="{562BF3DD-700F-4938-851C-9F20947B95E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xmlns="" id="{018375C0-BD73-4D78-A695-29952228B20E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849</xdr:row>
      <xdr:rowOff>85725</xdr:rowOff>
    </xdr:from>
    <xdr:ext cx="184731" cy="271884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xmlns="" id="{CEFF70B9-CD0E-4438-89FD-C41188F8FB74}"/>
            </a:ext>
          </a:extLst>
        </xdr:cNvPr>
        <xdr:cNvSpPr txBox="1"/>
      </xdr:nvSpPr>
      <xdr:spPr>
        <a:xfrm>
          <a:off x="4457700" y="104394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xmlns="" id="{DCB8B448-B2BC-4B84-B98A-BC8AF791A8E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xmlns="" id="{55001527-3369-41F6-A77A-5DC1AF04E1E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xmlns="" id="{DA231620-9F72-4E21-855B-AF4029E910C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xmlns="" id="{AB6E445E-8865-4278-92FD-1B65D56BA2E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xmlns="" id="{B5D0B14C-EE64-4AAF-A3FF-91760BCC610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xmlns="" id="{C0F2B5C0-DD85-40DB-9F62-6EB9D0FCBD4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xmlns="" id="{DED0B332-1134-4CFA-9192-24470C51AA4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xmlns="" id="{F4D4E0ED-2A22-4C35-974E-F3E1A469368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xmlns="" id="{59F44B58-834A-492B-B504-6C33A261FBC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xmlns="" id="{22F21750-E587-44FC-9A4D-165474262DA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xmlns="" id="{76B6C976-4B61-40BD-8C55-FA8B9A9FC56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xmlns="" id="{E7601590-0DBE-4C1F-844E-C386DE74B57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xmlns="" id="{8BA34BC2-B62F-4980-AEF4-787051B53A9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xmlns="" id="{AF414A01-B11A-481E-A4E4-C0D48680B19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xmlns="" id="{0E382098-A80C-470F-A2C9-E89DADE7797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xmlns="" id="{38BDE673-7471-4305-80D1-548E3B1174C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xmlns="" id="{E591D3D0-4A0A-4540-BCAF-0DFBAB190C43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xmlns="" id="{D4712990-EB99-4B10-93A1-669010A347D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xmlns="" id="{4E5275CE-3A4C-4ACF-B1D7-ACBDD4C7F72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xmlns="" id="{41DABC8A-9F09-47ED-9224-DEC5C6A8055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xmlns="" id="{2044E2E7-6703-4E32-85BF-2D209AE27B4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xmlns="" id="{8465F694-5991-4F7C-B749-7EC8E9D2079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xmlns="" id="{D795CDE6-10B3-4FD3-8756-0368560FCCF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xmlns="" id="{B3A1AD6C-82BB-48A1-9551-256F1D5727D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xmlns="" id="{64D794FE-C192-4F0D-BDC2-60B69BB66DE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xmlns="" id="{3E606251-CD7E-472A-8918-487AFAEA9A5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xmlns="" id="{C0D2C38A-CC12-4540-AC21-87E5C19DFDF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xmlns="" id="{2A83A74C-0E69-4666-8D6E-C47EDF98BEF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xmlns="" id="{9D325770-AA26-4580-929F-F8970621CB8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xmlns="" id="{1B3815C5-41FB-4111-BD00-473393BE4EC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xmlns="" id="{BB19067E-D23E-4F71-BD46-E08DD8B8518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xmlns="" id="{33F125A7-6015-41EF-81B7-F1955CF6054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xmlns="" id="{530E23B5-F914-4D1B-B0D9-E407FA8166E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xmlns="" id="{3D414CCF-4947-4A90-BE1D-E125A2413468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xmlns="" id="{3A488EA4-B517-47C1-830A-51CBB2421D4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xmlns="" id="{A661474D-459A-49B7-BDB0-41DC6F2D3E10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xmlns="" id="{3729360B-FB76-4BE9-B1BE-D20B8B2BFE4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xmlns="" id="{A05B4997-D660-446D-B7EF-70C3157F219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xmlns="" id="{BCF1CBA3-5925-4266-BEA1-5D2F4FE221C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xmlns="" id="{682093B5-B7B4-4806-9A7E-C2362D164B8D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xmlns="" id="{2571ECF3-49E4-43BF-979F-AEA9A90CEB04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xmlns="" id="{75FAB04D-51AE-4F1C-8083-78D8DF7AA40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xmlns="" id="{72AF98BA-A23B-4DFD-8005-464DB10CEF4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xmlns="" id="{61F7132B-209E-45A3-A7E7-8BB08A20A76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xmlns="" id="{E589185B-31B2-4AE9-90C9-C7A7ADE58578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xmlns="" id="{43634ACD-7722-4930-AB3B-D80C8D70D6E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xmlns="" id="{E2750A96-BB14-47FD-B478-5578D2B616C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xmlns="" id="{67DC4E87-FE5C-4708-A873-B79EBEA3A8B2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xmlns="" id="{FCEBECEF-40ED-4575-96AE-4F8E5026587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xmlns="" id="{7E334274-2545-4073-8D26-FD1AE209253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xmlns="" id="{CA9C2758-8315-4754-81B6-CBE79B492FD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xmlns="" id="{7CC5C184-FA9A-4DEB-825B-CCD62704436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xmlns="" id="{C8DF22B1-FA1C-4F9C-B2CA-2D52939739AA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xmlns="" id="{A4B62F54-ACB0-420F-BCD6-D4A63BEDFFF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xmlns="" id="{3BDC4420-5D3C-4476-AA7E-9DCC1E22887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xmlns="" id="{12EB856E-F4AF-4749-9AB9-D8487BD973C8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xmlns="" id="{9BA29449-0C69-46C4-9C06-8080CA96AC6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xmlns="" id="{655FA383-291E-4729-8533-68F6B6AA733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xmlns="" id="{60140A20-D8BD-4C15-BE1E-45656B813C69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xmlns="" id="{19342855-B51C-4BD0-B6AC-273BE2386E03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xmlns="" id="{9E4F8A5E-1A73-40B4-A8D6-19C247A11AA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xmlns="" id="{CB7866C4-DC87-48D7-B771-F45518132F8F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xmlns="" id="{63F875AD-C6A8-4DAD-8310-01CCC8AEC8F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xmlns="" id="{1F2BB1BC-4648-4CF5-B1E3-972018F8C4A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xmlns="" id="{886B5494-9416-4A14-8455-83BB58EFDB2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xmlns="" id="{8518E0E9-4483-4EDF-BABD-9AB29E379FF5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xmlns="" id="{292C16B9-FA4C-4F37-9F85-3F078ADA7191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xmlns="" id="{919C5788-8689-46B8-B85A-1436AE981733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xmlns="" id="{BB4B3B2D-A2B2-400D-B45B-CBD83C56722B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xmlns="" id="{2315880E-8A03-4CEF-9CD1-C04761BA44E6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xmlns="" id="{B51E4FBE-1752-454B-BDD9-8303C94EBE3E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85725</xdr:rowOff>
    </xdr:from>
    <xdr:ext cx="184731" cy="271884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xmlns="" id="{D801162E-D8B5-4302-9CB6-FDBED38960DC}"/>
            </a:ext>
          </a:extLst>
        </xdr:cNvPr>
        <xdr:cNvSpPr txBox="1"/>
      </xdr:nvSpPr>
      <xdr:spPr>
        <a:xfrm>
          <a:off x="4457700" y="10239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xmlns="" id="{E46308E9-7AE3-4BC9-8BF3-2795363B83D6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xmlns="" id="{F38F487F-E34C-44A8-8616-1C8B0C11B6BA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xmlns="" id="{95E22FAF-8C24-4F90-885D-6616A7BD8D9A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xmlns="" id="{1820C97B-10A6-42F3-B962-1F0BF42EB107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xmlns="" id="{E23CB3BA-338D-4FD0-8987-6486ABC473B6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xmlns="" id="{92A5BEB1-0545-4903-9D10-99DF29F5E155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xmlns="" id="{3DF49E01-99DC-4121-8549-DE8869A7ED32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xmlns="" id="{3B0B815D-C2B7-4F8A-A83D-2FC80F36A4FD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xmlns="" id="{A64D9949-BD5A-45E4-BD06-4EF099381ED1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xmlns="" id="{D55DF1FF-D54F-4CBB-ABD5-EC846C22B498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xmlns="" id="{12BB8203-AC98-4113-AC1B-0FA1053ADA05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xmlns="" id="{B0C4FE07-F3AF-4E6D-B218-9E79D81A277B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xmlns="" id="{93873083-0E58-47E6-A853-4AC11C6F4FB4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xmlns="" id="{6AAFD511-EA6A-401A-B772-30F6C6DF0165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xmlns="" id="{D81CA79D-FA11-4743-A5E2-A33837C40996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xmlns="" id="{17C93C22-7DD2-43F8-A665-95774B175954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xmlns="" id="{28C1CF28-5402-4EFF-A74F-F6044AD8BDFA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xmlns="" id="{2B6B1194-27C5-4F34-ABAE-A4DCF76A46D9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xmlns="" id="{9D18E9F0-B83A-4C5C-BE98-C023FF7E07A3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xmlns="" id="{03FE95F5-A6BB-494C-A908-03C6451CB312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xmlns="" id="{BEB69CDB-86DA-49DF-B2A5-08814C4650BC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xmlns="" id="{0CEED889-AA8C-450F-9E1C-B5D0655BBB75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xmlns="" id="{0BA8BC72-6B57-473B-B37D-95D95EB158F7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1884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xmlns="" id="{89E2F8AD-1D2A-4D34-99E3-7ECED2E8C12D}"/>
            </a:ext>
          </a:extLst>
        </xdr:cNvPr>
        <xdr:cNvSpPr txBox="1"/>
      </xdr:nvSpPr>
      <xdr:spPr>
        <a:xfrm>
          <a:off x="5000625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xmlns="" id="{6EECC1EA-552E-4F62-AC8E-F96E93FC33D8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xmlns="" id="{BD665317-21C2-4A21-A2AC-4E917CD86205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xmlns="" id="{732907F8-AEDC-4136-A77D-3C0C6E8068DC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xmlns="" id="{D449AE08-B6DF-42B5-8F97-5BA492CB9B38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xmlns="" id="{E89D391B-AEA4-4129-AAC8-FFA9F3880C55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xmlns="" id="{A32B44C3-9F3D-4287-B035-9AFF7A293E73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xmlns="" id="{14F6BB14-2F56-4F89-B2E7-33D290C039BD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xmlns="" id="{468B400E-FA8A-40F8-AF97-2782837D0AD9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xmlns="" id="{C32437C3-7720-4269-BF04-DB2FDAA57E10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xmlns="" id="{00E0CCA6-0181-4A91-97C1-EBA96A7474DF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xmlns="" id="{B31FE056-4A87-4472-95A0-5A2A0882205C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xmlns="" id="{C39C04C8-1B11-4D19-85EF-604AACD6E0B8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xmlns="" id="{F72F90B1-EADF-472E-843D-3CB88B0C9F7D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xmlns="" id="{70EFAEDE-653B-47A4-8C64-108E64F4EB5B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xmlns="" id="{C271DD80-3286-41B4-8558-02BC32888A8B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xmlns="" id="{9FD11F81-B047-407C-AF37-4E885EF44E20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xmlns="" id="{4062424B-02FD-466C-AD0B-1BD61BBA5B82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xmlns="" id="{CC8EB2C3-8C23-4D06-9788-A866EC7E9532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xmlns="" id="{F18BA441-F70B-48C4-BDE9-B443FC872CEC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xmlns="" id="{3C2CF102-BCC5-418B-ACFE-FB04CD8D4A98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xmlns="" id="{58F95945-252A-477A-8D4F-0A4B1A49D66A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xmlns="" id="{3A7DEB58-CC1E-4A73-9922-60196191A112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xmlns="" id="{94BFAA70-EEB2-48E9-9D4B-5B17A4C4DAD1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848</xdr:row>
      <xdr:rowOff>0</xdr:rowOff>
    </xdr:from>
    <xdr:ext cx="184731" cy="272119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xmlns="" id="{8FC27292-7D68-4103-A550-734E7D53F999}"/>
            </a:ext>
          </a:extLst>
        </xdr:cNvPr>
        <xdr:cNvSpPr txBox="1"/>
      </xdr:nvSpPr>
      <xdr:spPr>
        <a:xfrm>
          <a:off x="5000625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xmlns="" id="{20FDF6CC-81FC-42B1-AC94-2A03CDEF5D88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xmlns="" id="{651175A5-0FA1-4272-B68B-0FE0E1CCDED7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xmlns="" id="{E6BA0237-BBE6-4178-BB62-F3089CEFC147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xmlns="" id="{15AFE962-F558-4253-BEAF-C885A2DEA582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xmlns="" id="{2A6EF47C-A28B-4D15-BE7C-C900AAFA387F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xmlns="" id="{2A3DEB5A-2597-48B8-8F1C-CAD9DCCCCE17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xmlns="" id="{662BF0A6-C2F8-4203-B15F-7EBB999994A6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xmlns="" id="{DD4D9B49-DFBD-4341-820C-4CB7F18737E5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xmlns="" id="{A2749AE1-9C35-4BDD-8955-8A2B955AF1E8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xmlns="" id="{80BEBB0B-1F39-47AF-AC00-AFD88056A78E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xmlns="" id="{E8FD2D34-7E10-45B4-A38D-FF2E8668AD3E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xmlns="" id="{78017F2D-1F73-4F3B-A857-6335734243DA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xmlns="" id="{41C9CAFA-0F07-4C8A-A667-FFBB114FE2F8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xmlns="" id="{06007F75-9B64-4A84-B282-F731DE9BD43F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xmlns="" id="{9862CCF6-02E8-46E0-B6DC-62FD747C6A5C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xmlns="" id="{8F050258-3265-4F4C-BC1F-D42B44D062BF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xmlns="" id="{68B3F758-7099-4831-8A94-1D38A97CD8AA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xmlns="" id="{2D904377-BF01-4913-A060-916E15973F9F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xmlns="" id="{485BF8F1-BE28-41B8-B430-E7C05E0F0E27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xmlns="" id="{E33E7511-E561-4530-9E25-DA0C0EE2A858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xmlns="" id="{61182360-44EA-4A41-B867-9083C449CC45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xmlns="" id="{644F5B7B-B1F8-4A73-90CC-03AEDE82D8E3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xmlns="" id="{BFDE90DD-B5BE-4EC1-A58C-1B29562997BC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1884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xmlns="" id="{BF3EDC28-6966-45EF-960C-D60F796D78C8}"/>
            </a:ext>
          </a:extLst>
        </xdr:cNvPr>
        <xdr:cNvSpPr txBox="1"/>
      </xdr:nvSpPr>
      <xdr:spPr>
        <a:xfrm>
          <a:off x="4457700" y="10153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xmlns="" id="{63B0E6D7-49CC-4BFF-A14E-F8D19CEE9C1A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xmlns="" id="{FB78AC30-5165-461A-92ED-77799553B8A5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xmlns="" id="{807F2689-E889-4458-B087-7399C4C4431A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xmlns="" id="{395E48F7-E7B9-4717-9D36-75140434880E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xmlns="" id="{56E124A7-58E8-4F01-8B60-D5E6D73832C2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xmlns="" id="{E31EC48A-4B21-4F14-AD8D-053F30884499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xmlns="" id="{6ECB5415-93BB-4701-9E4C-6DBDA88E2FF6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xmlns="" id="{0055DF1D-D36F-4DCE-A887-2D0986565E94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xmlns="" id="{1CC184C6-4793-4BE7-A44D-D0836D65D9E6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xmlns="" id="{B68A7676-960C-45C8-8772-3BC9ED8645D2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xmlns="" id="{137B15D1-24C5-41EA-A710-9CAA310C2F57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xmlns="" id="{A324A6E9-C37E-411F-9206-AB1C0CAB4876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xmlns="" id="{989FECE8-3053-44C9-9136-6365420858A5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xmlns="" id="{C86A5CFA-EA1F-449E-AF6D-DAB01099C2B3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xmlns="" id="{FA3D7314-E0BA-401C-AA0F-B084CC5EACF4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xmlns="" id="{A72CDA1E-488B-4E58-8719-8472CB48E021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xmlns="" id="{66624467-8320-4D11-8734-9DC556E40C51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xmlns="" id="{4F9D772F-C1C4-4F5C-B1B9-6C0611FF94CF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xmlns="" id="{D9469F15-A40C-4836-A8B7-BCF1BB28DE3A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xmlns="" id="{AB14C972-A513-49AA-91F7-0D8659617D47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xmlns="" id="{164F1FF4-3586-4E81-9F2C-FD33E96BA6EE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xmlns="" id="{430B4F26-C4D1-4B98-932D-DFCB6733C703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xmlns="" id="{9B08160A-1BEB-439D-A85D-FEDD150D28CF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848</xdr:row>
      <xdr:rowOff>0</xdr:rowOff>
    </xdr:from>
    <xdr:ext cx="184731" cy="272119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xmlns="" id="{C76D7F66-46CF-406B-83D9-21C16D1844A9}"/>
            </a:ext>
          </a:extLst>
        </xdr:cNvPr>
        <xdr:cNvSpPr txBox="1"/>
      </xdr:nvSpPr>
      <xdr:spPr>
        <a:xfrm>
          <a:off x="4457700" y="10153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xmlns="" id="{38AF1074-C06D-4EE2-9A2C-8AD0970CC17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xmlns="" id="{0E995839-E0FB-4E82-AD7E-A62351B425F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xmlns="" id="{8602EAD8-DAF6-46F8-8AD9-71F247C4668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xmlns="" id="{5F560912-4268-437B-B9E7-40F4B1991E3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xmlns="" id="{58E68F81-C297-4B5C-83E9-BF9ADDBFF93F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xmlns="" id="{F7371D2A-3E9B-4AC6-83D2-4C56BBB70876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xmlns="" id="{FC658E33-7393-4B24-A7DC-D2E123E0D71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xmlns="" id="{50A7FCBF-2C38-44AA-89D9-33C92717430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xmlns="" id="{75503A4E-8861-4981-ABE2-5D4E63898075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xmlns="" id="{246F6098-8A4A-48F8-B8EC-06CA70477007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xmlns="" id="{12C9D1E4-884A-40AE-806D-CEF560AF84D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xmlns="" id="{F6E493B8-948C-4D3D-AE28-AD66680AC400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xmlns="" id="{B0C5DBB5-C924-4A25-931E-8D2BFB76982B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xmlns="" id="{B76D1F82-E9F4-4B27-B50E-F206A716DF7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xmlns="" id="{DBE26576-5DDE-40CD-9C6E-E8C0396CC2ED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xmlns="" id="{B8B048E2-8D5C-4D50-B3EC-E2FA29CD5300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xmlns="" id="{3199C0A5-99A0-4EB6-AA61-03A85880BF92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xmlns="" id="{A57AB760-7584-4256-A2DF-13AB047A851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xmlns="" id="{33E06836-A037-45C6-BE4B-D1135580B42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xmlns="" id="{FB6CE897-1EC5-413A-97FC-78651FAA9C56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xmlns="" id="{B5ACF2C6-6DD1-43A1-98E4-895B3A34CD7E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xmlns="" id="{F8B5F832-B8BA-4686-81AC-F0F2F2DEBD1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xmlns="" id="{9002A665-612A-4914-AD5D-9FCD7E33A59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xmlns="" id="{09B15BFB-244E-49BE-9830-18850D26D0E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xmlns="" id="{CA31F501-FDEC-4464-9320-D68029AAA5C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xmlns="" id="{7E879910-8CCD-4D9A-B28B-BE64335372AC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xmlns="" id="{31D2DDBF-80B9-4E28-AFCF-666F0954F8D9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xmlns="" id="{6860446A-E7FA-4025-A390-3D21DD3006EB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xmlns="" id="{2CD4C82D-515A-4618-952D-0DFE543D5D1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xmlns="" id="{613B47FF-D695-4947-BA07-049EEFBCF2C2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xmlns="" id="{8B916196-7521-40B4-AC3F-BADA8980739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xmlns="" id="{4814BCFB-39E5-4755-950E-CDBB36D15DD7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xmlns="" id="{243D41B9-26D9-44B3-843E-6E4BD17F2707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xmlns="" id="{155E151E-31A7-4958-A447-0EC437272E6A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xmlns="" id="{6635138E-7086-4F49-8FF3-AE8209A603A2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xmlns="" id="{D6310E99-830A-4F17-9B12-06DB0D3B1C0F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xmlns="" id="{7779C3A0-5FC8-4754-B2B2-2AC7B80AB158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xmlns="" id="{2685DBA8-3999-4C80-B6DE-65481B836194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xmlns="" id="{85B9E141-AE68-4C38-8CCC-A2AB81B94121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xmlns="" id="{439EC0BC-276D-4009-972F-D640780CAF94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xmlns="" id="{D2A95BBD-6D8B-4A09-881F-64AD77208F3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xmlns="" id="{A48FAB04-1546-45B0-8F3A-66B9404C8E10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xmlns="" id="{3CB4B412-93F8-4E7D-B7FD-1784C971FAE5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xmlns="" id="{DB6C0391-F516-4AFC-9902-1AD086B6DBA9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xmlns="" id="{027B2C00-5473-4DA2-981F-38B8A7BFE500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xmlns="" id="{0CF98C00-1E3F-4A3F-87E8-B85FB44E5F6A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xmlns="" id="{DCC7A7BF-4A39-4648-8D21-7AB2FB279AC3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842</xdr:row>
      <xdr:rowOff>85725</xdr:rowOff>
    </xdr:from>
    <xdr:ext cx="184731" cy="271884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xmlns="" id="{7D802AA5-E517-47F7-B129-0D14939E63A9}"/>
            </a:ext>
          </a:extLst>
        </xdr:cNvPr>
        <xdr:cNvSpPr txBox="1"/>
      </xdr:nvSpPr>
      <xdr:spPr>
        <a:xfrm>
          <a:off x="4457700" y="80962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xmlns="" id="{E4227C02-5914-4523-A295-2B211CAEA02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xmlns="" id="{28102246-726B-46E3-83C0-992EF2BF041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xmlns="" id="{48FB5C13-ECA6-447A-9F68-D2A7DF47AF4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xmlns="" id="{28ACEC42-158A-4228-9941-D0A64ED23B7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xmlns="" id="{7784F9E6-B992-48A6-81F9-9800CF2A97B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xmlns="" id="{B47A4F0C-386E-41E9-9D57-BD9BC6FD230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xmlns="" id="{2A75D22C-5CCC-455A-9AA8-101D699E997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xmlns="" id="{F1A22BC1-9754-4175-8D6F-E8E1F0E547E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xmlns="" id="{53C01E2D-9573-40C4-B690-12FCC2D01A6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xmlns="" id="{1EF57885-F16D-484A-8BA1-82B9CC0F1FC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xmlns="" id="{6E1A91F3-A71C-4F14-84F8-27B2D17DC35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xmlns="" id="{8B96BCDC-0336-4258-9AA6-CB041237D6E6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xmlns="" id="{B56B4D84-0E33-4772-B08B-18DEAB2C180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xmlns="" id="{89BAC0E4-C6AB-4776-9E23-E35F635167E6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xmlns="" id="{90194A56-DA90-4E7D-AC04-480729AFD84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xmlns="" id="{5FD03070-B071-4CFA-B5A6-87F8D7E8170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xmlns="" id="{A20EB821-10A2-4040-8C72-A2740078B26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xmlns="" id="{1E14F20A-53FF-4333-8407-0340AC183F1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xmlns="" id="{A0AF1126-85CB-4325-8A37-2DF28D06328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xmlns="" id="{A11700EA-021B-44D6-B8E1-E8BF7838940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xmlns="" id="{E0DF9B80-1391-4C38-95D3-75CFB00DE97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xmlns="" id="{243E027E-09CC-4ED0-BD21-8B134DCFB91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xmlns="" id="{AC1AEF60-30FC-4292-BCDD-222E20DB148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xmlns="" id="{C11BB44E-A21F-464E-91F6-90B59FBF8DD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xmlns="" id="{94454E58-534C-4D9A-BEE8-95E047224A5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xmlns="" id="{26B26390-F192-4EA7-A0B7-17086DD1ABF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xmlns="" id="{BB1BAEBC-F34C-45DE-B489-25AD1C6EFF8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xmlns="" id="{08ECD1FD-876F-4EC7-B335-50D37CFC050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xmlns="" id="{0EEFF5BA-4247-40CC-BB8D-45DAA543A94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xmlns="" id="{487B05B5-CE9F-4AA0-B5B9-E6C5BB3531C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xmlns="" id="{0C0939B9-68B3-4794-AD38-13F88D7CE38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xmlns="" id="{12DB984E-6B77-40C3-B266-4980346EE05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xmlns="" id="{FF03EE9A-C9F3-416B-832B-FDC06F28FE46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xmlns="" id="{909608BC-B510-4A3C-B08E-5A5D9802819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xmlns="" id="{F2DF87BD-2920-4800-AEBA-E139CE2D5C4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xmlns="" id="{841D6E64-1685-4DAE-AE98-97844E86E8D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xmlns="" id="{ACE4BC6A-3222-4319-BDA1-D44F1A78D56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xmlns="" id="{B6D97763-9A56-437F-B6AA-DB9CCF57F5D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xmlns="" id="{036D9E78-1B3E-48BC-AE75-EA3CE534FCE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xmlns="" id="{0224D637-DC70-40C9-B67D-2A8B73DFC4C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xmlns="" id="{11D6ABBF-82E4-4C41-B608-2BC29E06484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xmlns="" id="{A1A039A8-1950-4126-A9E5-9734201A224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xmlns="" id="{608A1057-6DB3-405A-9926-F65050BE1C1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xmlns="" id="{DD04CA45-E3EC-4C61-8A04-05D96D47393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xmlns="" id="{66FD7D63-AD7C-42AA-B2DA-56F62DB4F26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xmlns="" id="{E240716D-30C2-4C66-B64B-AC29645357B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xmlns="" id="{5DF61B71-1175-4470-ACC2-EA8161FC313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xmlns="" id="{43697259-9D69-4FA3-B0F8-E4426933C7E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xmlns="" id="{6FBE6FEE-AAE8-42B4-AA5A-DC653CA259E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xmlns="" id="{E559E144-C4A7-4032-8EF2-FC6539E1973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xmlns="" id="{3BA659BC-76B7-4C00-88B8-01E56673A20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xmlns="" id="{1E4C418D-0C2E-4EAB-BC53-FA02A01E12A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xmlns="" id="{92AB912F-739F-4044-862C-AC5B142927E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xmlns="" id="{3DC6AEEC-F163-410C-971B-A6844D0D5B5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xmlns="" id="{C5A0F6BD-A01D-4C9E-83D4-2262FF6CA41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xmlns="" id="{02621358-D0CB-4A21-A1FF-1503B4925FA6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xmlns="" id="{D9F5A58F-4898-4603-877F-9B1050E5E31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xmlns="" id="{D910498D-D957-42E6-8473-E3E4E777BF8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xmlns="" id="{63989993-CF0F-40E1-8729-A563243820F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xmlns="" id="{C60A5A3C-1958-4701-A6BB-0A7400069C3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xmlns="" id="{AF66A923-A973-4429-8F0B-9AE6AD92290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xmlns="" id="{88A9C5AC-757A-41D8-9DFE-0A0D43B0DE9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xmlns="" id="{B6022517-5A31-4FE4-98B6-5A588D1B92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xmlns="" id="{C06BDDA9-FFC9-4F05-B143-2D6FDF0F45F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xmlns="" id="{24EF32DA-C5C1-448A-9672-80233D6BA6B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xmlns="" id="{40185A00-33B8-4451-A248-77BDEF42E39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xmlns="" id="{422C27FE-1B09-4A2E-8DCF-E2C46BEDB12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xmlns="" id="{56B3AD8B-61CB-4506-B74A-03B1BC43C07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xmlns="" id="{050FBD10-92AA-4E19-B049-EB52F19C2F3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xmlns="" id="{4CE96CCA-6334-4C38-BE30-2004F455DF5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xmlns="" id="{7260695B-528E-4F5B-96DA-8CFAFB97C98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xmlns="" id="{1B21B125-D045-4ED5-9965-ADEF164959A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xmlns="" id="{0273D6CD-4588-4FF4-B9A5-AFF82D631A96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xmlns="" id="{6793E9EA-5289-4397-8D11-FE6D5A0F7AFD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xmlns="" id="{C4D13631-2BA4-4C89-95A0-5A3882584B0F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xmlns="" id="{C2C49ADF-4631-4CDB-AFC1-66CDFE4B7FBE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xmlns="" id="{F557D979-432B-43B2-854A-077FE7A7A28F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xmlns="" id="{BDCE1922-C69E-42F3-9490-BA06B284D890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xmlns="" id="{1A4127DD-6A68-4DED-A016-8D7C8B823314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xmlns="" id="{353540DF-D01B-4513-BEB7-763008036F72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xmlns="" id="{E88B6EE1-0700-4BD0-8842-7872896FF0B2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xmlns="" id="{79F0E1BA-8C3E-4117-B868-D1FA8D314DA2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xmlns="" id="{5ADB5F78-AA0F-4919-B6C4-FFA411121D3C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xmlns="" id="{02231E1C-6AA2-4DA2-A74C-50822C93D4F2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xmlns="" id="{AFB267AD-3989-4534-B4AB-FD21C5C24AD9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xmlns="" id="{1D4EBF27-22E9-41F4-8A23-9837801265C4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xmlns="" id="{AE8D76E3-F182-4DEB-99A0-8D2FCF576536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xmlns="" id="{024F6852-7A2D-4513-A16F-278C45B1FA4E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xmlns="" id="{83D11899-F3F8-4BE1-9DEE-5AC4DB624FA4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xmlns="" id="{CD317723-0BA0-48D6-8131-0B4659994A5B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xmlns="" id="{023164C2-0E54-42DE-80CA-9F17D9B2046F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xmlns="" id="{5BA80357-CC94-4B63-BB80-CB8BFFBAC169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xmlns="" id="{D356BA76-C7C9-4D67-AA7D-0B01DC41AF73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xmlns="" id="{BD0AAC10-B0C0-490F-8F5A-0A3383870B1F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xmlns="" id="{4440CD02-9232-4A42-8BAE-7683828F5A87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1884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xmlns="" id="{E08AD71A-856F-465B-8E8E-C1D55941D054}"/>
            </a:ext>
          </a:extLst>
        </xdr:cNvPr>
        <xdr:cNvSpPr txBox="1"/>
      </xdr:nvSpPr>
      <xdr:spPr>
        <a:xfrm>
          <a:off x="5000625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xmlns="" id="{44BB7122-53A1-4ED1-9D2A-FD040600D032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xmlns="" id="{66972006-0293-47EB-A5D6-6506D2F05E88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xmlns="" id="{5BB3AD77-BC50-434A-9165-32C20151936B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xmlns="" id="{F7C64668-78DB-456B-8332-0B83A7EC5E44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xmlns="" id="{5A7A0D53-7F5C-4537-97E1-80D920AB96D5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xmlns="" id="{0A659DAB-AD40-4831-896C-D749B191905F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xmlns="" id="{EBFB247E-A93D-4F79-9DF1-117D1A321CB9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xmlns="" id="{AFA18236-54F9-46F5-8BB3-F94989487567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xmlns="" id="{3E34008C-F19B-4E29-B2C3-E83EC3158EEF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xmlns="" id="{0EA19306-B6B7-48A7-98C7-F15B91BFE936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xmlns="" id="{7ED8CEE6-F33E-469E-AD44-C9398FB30172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xmlns="" id="{529DDDDA-BB08-48C9-9F67-234243422B0D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xmlns="" id="{B39C6C96-CE51-470C-B3E0-780FA78FBB39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xmlns="" id="{0BC2D850-AEB9-4A91-B44B-8D5A4D949BE6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xmlns="" id="{5095866A-9BF1-44B5-B958-CF6BA08A5A19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xmlns="" id="{8C295D1A-8597-4946-A594-BE51AA359F8B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xmlns="" id="{26DC95EB-E407-4D5B-B69E-6ADB7C0BB157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xmlns="" id="{62A9F393-F9B9-42BF-8674-F0A6BC4372C1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xmlns="" id="{39BE04AE-AA19-4774-A5FF-78A0E9640E53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xmlns="" id="{FC268C1B-C3E6-4374-AE0D-F3E2E7239BE1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xmlns="" id="{D14D12CA-502C-4212-81E0-A0CD6765FCF4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xmlns="" id="{E2003DB6-1FBB-40F4-8B12-309C660DB5C3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xmlns="" id="{E61EF68B-5BD4-4BBD-BACD-85FA36EF6B09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0</xdr:rowOff>
    </xdr:from>
    <xdr:ext cx="184731" cy="272119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xmlns="" id="{43ECD793-6357-418C-9D04-EB23A198F27E}"/>
            </a:ext>
          </a:extLst>
        </xdr:cNvPr>
        <xdr:cNvSpPr txBox="1"/>
      </xdr:nvSpPr>
      <xdr:spPr>
        <a:xfrm>
          <a:off x="5000625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xmlns="" id="{BDAF0394-9A11-40EF-A82C-5C8047B796B2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xmlns="" id="{3E6EDB3A-DEF6-4D62-9414-87548979F28A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xmlns="" id="{26C4A1BC-C22C-439C-B2AE-E5EBDB954C9D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xmlns="" id="{0C12F764-3425-4C11-8DDB-F1CBD7C1A3BF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xmlns="" id="{ACF842E9-8778-4D62-B265-F99EDC637947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xmlns="" id="{B4B419DD-7A06-493A-A7D8-5F3A4CE625E9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xmlns="" id="{30AF7F91-98FE-4365-B5DF-69299C2D20F6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xmlns="" id="{864FCA5F-5F1F-472E-A3A8-96A681E0B827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xmlns="" id="{D3E73ECD-1B55-437B-A84B-2772B1CC0D3F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xmlns="" id="{0C88C1B7-5D77-4E6E-955A-354D5A118575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xmlns="" id="{EAF2FA4F-B901-488F-A75A-9B967DB178F0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xmlns="" id="{D9BC49D3-6225-4B87-A122-281B524A6EA7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xmlns="" id="{9D5929E7-69C0-4809-BB01-4F3578463C16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xmlns="" id="{E75B3F84-EA01-4C4C-85E3-5AE9864B8D9B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xmlns="" id="{E84F9975-4166-4BC9-9F32-62E6210B52EA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xmlns="" id="{C5B927E4-7076-493A-9EA8-73D18D806C8A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xmlns="" id="{0CE3FB19-D009-4071-9969-187DF06E3E1D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xmlns="" id="{F2832AD8-4C5D-443B-B5A6-980169218F82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xmlns="" id="{5DA8B552-B1D6-4082-B64B-4E476C4B67DE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xmlns="" id="{D4020404-FE1F-4D4F-B9A5-D7331BD88A24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xmlns="" id="{ACBEE77B-116C-484C-80B5-CB3F33ECEB5F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xmlns="" id="{77EE2D2F-2634-46E5-B39B-30D008FB9310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xmlns="" id="{C16E87F8-A12E-410A-B84C-2061C3F2DBC4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1884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xmlns="" id="{F60B0CAD-EB73-4C36-AB32-AF8A684DAEE6}"/>
            </a:ext>
          </a:extLst>
        </xdr:cNvPr>
        <xdr:cNvSpPr txBox="1"/>
      </xdr:nvSpPr>
      <xdr:spPr>
        <a:xfrm>
          <a:off x="4457700" y="90106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xmlns="" id="{B80CC30F-FEB0-4C63-A0C6-70DA93B7D4AE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xmlns="" id="{4BB21C74-5497-4189-9663-3134EA004445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xmlns="" id="{E5156A2E-2907-41F2-913E-17F6D25E66BD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xmlns="" id="{7DA67BFF-9666-483B-8C4A-FADF6DF99A8E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xmlns="" id="{9518FE70-0B8B-4759-831C-6A68C56E2539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xmlns="" id="{70770853-ED46-42BC-B655-431EECA49B07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xmlns="" id="{77F00327-0A03-45B6-9AB6-1ABEB5483C26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xmlns="" id="{6A2D109D-3FA4-4396-908F-D046C1D7E2D0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xmlns="" id="{15256171-B063-4B2F-8137-6726BE851847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xmlns="" id="{1A7A52E8-C7D1-493C-86B2-61F5D645658A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xmlns="" id="{5AA9ABF4-725F-4241-903F-BBDD5A3EDC6A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xmlns="" id="{29F87FD9-B480-4B78-9996-D7E1A592855B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xmlns="" id="{6CF82DA1-08EC-4F23-9DBE-1F25F5DFC126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xmlns="" id="{029227E1-BF02-45AF-B8DB-ACF16F190F5E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xmlns="" id="{51AC38AC-BC36-4272-BA43-44634420811A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xmlns="" id="{C60FFA39-F459-43A7-B065-A99CC69FC3C4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xmlns="" id="{A801A759-AB00-43AC-9737-7A76C6D95B64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xmlns="" id="{6A628F8B-1F5F-417D-B946-51FD1A0120D5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xmlns="" id="{D0CA0158-9EA8-49D9-801A-FCC22728E001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xmlns="" id="{38374FD5-F859-4653-8C3C-2B15E2D8A6F8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xmlns="" id="{3EE5387E-3886-4A5A-BAF1-485B82E1EC21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xmlns="" id="{C2879E9A-5558-4005-87AD-B0F456240E2B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xmlns="" id="{B2B48886-A3C5-40ED-A8D3-732290F48812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0</xdr:rowOff>
    </xdr:from>
    <xdr:ext cx="184731" cy="272119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xmlns="" id="{0EA0BDD9-1A37-46ED-A8CC-10291002856F}"/>
            </a:ext>
          </a:extLst>
        </xdr:cNvPr>
        <xdr:cNvSpPr txBox="1"/>
      </xdr:nvSpPr>
      <xdr:spPr>
        <a:xfrm>
          <a:off x="4457700" y="901065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xmlns="" id="{D7B8F280-484C-4907-A4F8-421CB7416A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xmlns="" id="{119FF16E-1EB9-4F03-904E-F4B36D18839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xmlns="" id="{A2D2F3A3-E71E-41B5-9185-BE72EE92EF8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xmlns="" id="{A7D45383-ECA6-42BA-87F5-ED2DB450B0B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xmlns="" id="{2A0619E7-CF40-41F7-8749-A4C802DABB7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xmlns="" id="{8E9825DB-ED7B-4229-98CE-3BF8F6C84AB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xmlns="" id="{05A2F5E5-2C3B-4D1E-90E1-C2C7DEFE977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xmlns="" id="{4BFA6DE9-E8CD-4ED9-9093-B1A98D2CF1E6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xmlns="" id="{07C1B8E1-6487-4F03-852A-4CA14D10AA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xmlns="" id="{EEB77928-E083-4BF6-AB8C-D44B40904D7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xmlns="" id="{1810FF6D-3B9D-4E9B-8983-164D1C8E204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xmlns="" id="{4EEB2BBE-FB60-4507-9325-DD6690A6905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xmlns="" id="{C0FF655E-A4D5-4A42-B23C-81F45990F22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xmlns="" id="{42C42FCF-8C21-49FB-8EBE-35F1462E4CA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xmlns="" id="{32A0B7F7-F165-48DB-8D7F-5A92E8608C6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xmlns="" id="{7CBC1C9F-B0CF-481F-9AA3-68ACCECA94B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xmlns="" id="{6FF67F34-75C6-427B-B1BA-4BD3CB5BCBA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xmlns="" id="{B6DDB4A1-7683-489C-B4CB-6DD69EB576B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xmlns="" id="{CD5F48C3-E329-4B9E-BE30-B472FAEECE7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xmlns="" id="{DD2349A6-4682-4C74-8347-4696EBD1592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xmlns="" id="{A3915555-3A18-428D-BA73-FD4DB4CC7A7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xmlns="" id="{F899CA22-0DE3-4D9C-AFB6-DC8276A8F17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xmlns="" id="{588E0596-C274-476F-8162-A3C847030E9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xmlns="" id="{2DEAF5EF-B771-44AF-A64B-96275BFEC60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xmlns="" id="{AE45447A-7E5D-46CD-A075-597ADCCC987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xmlns="" id="{2514D8A3-8085-4819-9F5B-87F6F0DB3D2C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xmlns="" id="{77B37DE9-829A-4E1F-81C1-15AA6E46B73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xmlns="" id="{29EB5FC0-6C21-4295-8DF9-DBAA48F776E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xmlns="" id="{89AF592E-8D91-4484-BB14-0AE5E491C1E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xmlns="" id="{C240EF44-A6C8-4711-9D7F-250CFED7EBD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xmlns="" id="{98ACFF0D-D5E8-458C-8808-CE9BF29C9C53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xmlns="" id="{3DE12BCC-E095-4735-8F74-2A65D240A33B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xmlns="" id="{DD4C378D-6049-47F3-8373-96E3E7DEE65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xmlns="" id="{87D30C44-B5EB-4AEC-85A1-B1B52F7A32C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xmlns="" id="{960E466C-5D9F-471A-AA1D-ABBB9DCE68C6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xmlns="" id="{28DA7124-F0AC-44F5-9ABF-087F3382FBD7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xmlns="" id="{725482B7-47D3-480E-9A09-2CC9F71D1DA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xmlns="" id="{0AA94AF6-CA2D-4FEC-BD42-0CB05A9CED1D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xmlns="" id="{7ED17FD2-7838-43F2-B157-8330FA3AB2E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xmlns="" id="{466BFCFE-B858-4D2C-A62C-9FC71FDD3E6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xmlns="" id="{2565734A-BF78-421A-A08C-9F39F8BB7B14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xmlns="" id="{DEC1D865-D8A3-4F8F-A185-A50A0962BE5B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xmlns="" id="{097EBD41-BE34-4BC9-BDCF-F349D561DE7E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xmlns="" id="{930DC508-2A58-4BD0-9E70-77335B51D84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xmlns="" id="{03803EE4-A352-4377-8E2B-E10ED8A407BC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xmlns="" id="{116A9C9C-6CE5-4DE4-96B5-A1FFD2AFAE52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xmlns="" id="{D16B52E5-AC14-45A1-BF6D-708FD809B44A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xmlns="" id="{BDC3C766-CA11-4E07-92EB-4CA1276EEC87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xmlns="" id="{E3BE4169-3C28-4FCC-AD69-FDBA2F700AD2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xmlns="" id="{02361823-4086-4C68-A8D1-97E50E7314D9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xmlns="" id="{BDB0F7AD-E90A-48B3-94C0-C20029ABBFD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xmlns="" id="{6342BBF7-50D2-4840-B799-09B8269EB1A7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xmlns="" id="{8E70162B-21F6-40CC-97A2-35276CFEACEE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xmlns="" id="{AE7FEF90-DB0B-48F8-B0E9-2EC31FE8F0C9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xmlns="" id="{98AF7989-4383-47A8-BBA5-200CA9D7A6A0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xmlns="" id="{BDA46C60-4388-48D0-86EF-633D5EA40D0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xmlns="" id="{0504A2B8-4F4E-407D-BD67-2CB2A2498DA4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xmlns="" id="{847C1742-1DAB-40A8-BF2B-55CC57B9D8D0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xmlns="" id="{082AAA60-7BBD-4D12-B8CB-0D5279A1FFC6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xmlns="" id="{5EB6A3F1-E637-4740-A31A-11F65FD9794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xmlns="" id="{EB9417F3-469B-436D-92D8-CE5AFEB9B9B6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xmlns="" id="{477DE85A-3099-44E1-90CF-67113AABB46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xmlns="" id="{85E638BB-7AA2-40EE-A862-775F53B7EA6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xmlns="" id="{AC7EDF57-D74F-4545-9C3F-3A1BCF40FF19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xmlns="" id="{FC8E8678-CA01-49DB-A60A-5410F6A3DCDC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xmlns="" id="{121C0000-8A09-4F41-8E2D-A4F81CCF35E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xmlns="" id="{992E88AB-8FBD-4F80-8091-EEDC4BE8009A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xmlns="" id="{7214AE25-F943-4A37-8694-26685F17419D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xmlns="" id="{36B0028C-F4BF-48C0-9F1F-3E40E61DE14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xmlns="" id="{8BB51B6E-3D28-43C1-AB60-E26C408E1214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xmlns="" id="{30A96A9D-CA8F-424D-A39A-5CBE1A1ACF5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xmlns="" id="{D78D8819-4408-455B-90E4-3BEAC9E64437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xmlns="" id="{39859D99-BDE4-45DC-A63D-C81CCC6BEB0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xmlns="" id="{79A10DAD-9EEC-471D-8680-00CA173EBFE2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xmlns="" id="{3225411F-5AFD-4D6B-AD76-DEAF899210AD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xmlns="" id="{4A0E2D74-91B2-4D97-A2E2-901400721C0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xmlns="" id="{8F0512F1-D3C0-4604-A4ED-1B4E5CF4473A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xmlns="" id="{75566F01-985C-4CFC-A040-9E70EAA59F62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xmlns="" id="{CAB47F59-3067-43A0-AC11-777D2037AD4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xmlns="" id="{1596D6B5-85B0-4F90-9B6F-75CD469027C6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xmlns="" id="{1AB91AEA-C555-4E55-B46E-CD0FACC37F0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xmlns="" id="{046BD3E1-58FD-4662-B7EC-52FB18BE1A66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xmlns="" id="{31E5E50B-6BAC-4699-8839-5822E815F8FC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xmlns="" id="{90774B4C-5C3D-458F-93D7-088C205D766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xmlns="" id="{07B7C450-E022-41E8-941C-E591010086E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xmlns="" id="{CC802B0D-118F-476A-A059-4A48CCE47F13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xmlns="" id="{09152039-189A-4802-95EC-CD3973A3522A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xmlns="" id="{5EAC22AC-DFC0-4093-BFF0-1F1DC36E33C4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xmlns="" id="{28D087EE-A5EA-4E3B-9F24-A055813ABF8C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xmlns="" id="{CC73483C-F6C4-47C3-86E5-141AC15BEC9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xmlns="" id="{E30161D2-AFEA-482F-9454-C83A316DA828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xmlns="" id="{B7D29D63-0B52-4E61-A3A6-BCD05FB0A1E7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xmlns="" id="{62B6225A-C5C6-40D1-B9EB-AE995DB6A23F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xmlns="" id="{6C75A4EA-882B-40EB-81D6-597BEC0FD1A1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xmlns="" id="{D8265476-9A48-459F-B504-DD63D6B755D5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845</xdr:row>
      <xdr:rowOff>85725</xdr:rowOff>
    </xdr:from>
    <xdr:ext cx="184731" cy="271884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xmlns="" id="{CE88E4E2-7049-4BC4-BFFA-AE931CF95A0E}"/>
            </a:ext>
          </a:extLst>
        </xdr:cNvPr>
        <xdr:cNvSpPr txBox="1"/>
      </xdr:nvSpPr>
      <xdr:spPr>
        <a:xfrm>
          <a:off x="5000625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xmlns="" id="{9822E974-24E2-418D-A0C9-ABC56DC3462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xmlns="" id="{F56E0945-CAD2-4484-8A7F-5E23E163A76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xmlns="" id="{BF899DDC-1ADF-4AB5-B72B-96360407C8F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xmlns="" id="{FC8F7B88-A45E-46DB-80EF-545BA81057D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xmlns="" id="{DCD00D10-D250-4245-ADB4-53724FC9E17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xmlns="" id="{6CB110A3-7B18-47D0-97CA-D8B6DBD3E09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xmlns="" id="{A47CDC8A-54F8-4BB8-9ABA-6EC80C164B6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xmlns="" id="{7339EC6C-AAA7-48D2-A88F-C47E2D596B2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xmlns="" id="{CB3976CB-7E40-4FD1-8CE9-9C4269FD542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xmlns="" id="{B291637D-7F5B-4145-AC26-A368D4D9052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xmlns="" id="{86B71F6D-F4A6-4A45-9E37-426AF8575A5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xmlns="" id="{4F9F28EB-738A-499E-A8D9-813F8AE5AC7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xmlns="" id="{D2E5F7E0-E494-4A2B-8902-8770577EDFE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xmlns="" id="{AD53D9CC-9F53-4D51-A389-9F9084CD818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xmlns="" id="{80AB1ABE-1381-406C-AD35-04B39AACB4B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xmlns="" id="{51185B39-F6EF-4D68-8371-834E6B5A4D9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xmlns="" id="{57B8EF65-ADFE-4ABF-981B-D4DBC140F90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xmlns="" id="{DE2862F9-5916-4E3B-B3AA-D808C901A90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xmlns="" id="{6DE02616-CB50-4E5E-B302-D47AB4879D5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xmlns="" id="{E94AB750-98A6-4A4C-9A6A-D05E590E204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xmlns="" id="{3D095EE9-0171-4C89-AC48-DB39942C52D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xmlns="" id="{FFF7591D-CB2A-46FF-82F2-0A63E35796B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xmlns="" id="{AF0989D8-7523-4AD5-A3C9-D5FEE5C8FB7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xmlns="" id="{FF9FE959-E90E-4850-9924-79D85F056FE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xmlns="" id="{F4E7417A-4BD3-424F-B2F0-09EE5A46F59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xmlns="" id="{96B6BE25-FEC0-4105-8D3F-6A4540223FB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xmlns="" id="{071D6130-32F6-4C3B-99B7-9627163059B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xmlns="" id="{0C1C7581-1870-4529-8C90-AFAD7339301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xmlns="" id="{FF4C2008-3577-4AF0-B178-7B98D00D518F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xmlns="" id="{649FA710-773F-4B31-B2CC-D2A8FF8A3BC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xmlns="" id="{4ED67A33-B646-4DE9-9826-01803D3B041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xmlns="" id="{FC49A6DF-175D-40F7-A0F2-843AB4C5392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xmlns="" id="{1959C1B6-C765-4605-AFEA-E986FACCB25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xmlns="" id="{859A98F3-7CB2-4A3E-95ED-89DCDEA058E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xmlns="" id="{8AFEEEF5-5FD2-4DBA-A49D-EEC7643998E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xmlns="" id="{89D59369-6E37-4D73-A860-02BFE6F9382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xmlns="" id="{0C418BC3-D78A-4397-AEBC-312F227AEAB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xmlns="" id="{8B4CA9B4-A527-4E9D-84EE-40506A4722AD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xmlns="" id="{4C714639-CCF8-4CDB-ACAF-07E1D371C15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xmlns="" id="{36B1FA50-B138-48DB-8DCE-98B2AEDD196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xmlns="" id="{C0E253BF-5EA4-486B-BA6D-36D2744D250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xmlns="" id="{FF9DE8C0-5616-400F-A3E6-627758C8EA3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xmlns="" id="{CCAE77D9-7EDA-4F92-B828-27CDAD0F8FC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xmlns="" id="{C3B45683-8B14-4C19-B0FB-E7BEB1CB075C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xmlns="" id="{797959DB-AE5B-4DF0-A0B3-F22E7DA521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xmlns="" id="{4E440F89-4D95-419A-B79C-9F2AEBE44C5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xmlns="" id="{2EB19AC2-6ABA-4C95-AF4A-1BEE2089F8F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xmlns="" id="{8CAEEA5D-ABCF-48B7-9F99-6EF10A3C6A2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xmlns="" id="{27BD3C2F-1199-4CD6-A688-E9CE6A404C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xmlns="" id="{BBC112D3-D367-4BF2-A818-6D4C32D574F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xmlns="" id="{B285FE86-973B-4144-999F-804CD5A6A5F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xmlns="" id="{C54C1DFD-8A20-45B4-B8B4-1E2E11A2ED08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xmlns="" id="{4773AE04-AC87-4165-8BE1-B921A38CD1C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xmlns="" id="{01613E12-B5F3-431C-A9F3-820D41F373A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xmlns="" id="{0FBC6162-3854-4AE8-9FAD-F60E6E9FD77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xmlns="" id="{AC1ED237-ECCE-40B4-AA4F-3299D4A96FC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xmlns="" id="{BF0A1F20-C569-4773-A33F-8502E41FB1A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xmlns="" id="{4D8437E2-6D04-4C4E-98DA-26FA2CFCDC0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xmlns="" id="{F719DA4F-B62F-4B51-8DD9-EF4D0287209E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xmlns="" id="{2DBC10DC-66CD-40AD-8052-294EA9A6D162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xmlns="" id="{F675F4A0-1C82-4CB0-9C5D-9614ADBD3C4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xmlns="" id="{2FCDA542-74F2-4384-A8E8-136E302684F0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xmlns="" id="{A97C1834-9C4E-4313-A8EB-538048AAFD2A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xmlns="" id="{2AC23312-1C78-4768-BFC0-FAE31736B587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xmlns="" id="{C000C83E-AA45-49E8-9569-0563870C3EA4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xmlns="" id="{C2629DB3-0B2E-468A-89DC-15B45C964CA9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xmlns="" id="{0C614DED-2DFF-4C82-B7F5-3C9D6575B6EB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xmlns="" id="{607E6956-2FD6-41AC-AABA-889808FAEEB1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xmlns="" id="{34DE9CAB-E6BA-435E-8CB6-D72B15F4CCD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xmlns="" id="{F323A5CE-89D5-4C80-933F-CD7744FDD62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xmlns="" id="{73435E07-7B6E-4048-AEAF-5F40251F7DD5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845</xdr:row>
      <xdr:rowOff>85725</xdr:rowOff>
    </xdr:from>
    <xdr:ext cx="184731" cy="271884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xmlns="" id="{05E1F2F8-1130-4802-86F9-40BDB001EB33}"/>
            </a:ext>
          </a:extLst>
        </xdr:cNvPr>
        <xdr:cNvSpPr txBox="1"/>
      </xdr:nvSpPr>
      <xdr:spPr>
        <a:xfrm>
          <a:off x="4457700" y="90963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xmlns="" id="{1B76B3CC-0EE0-4A19-915D-FF09868388EA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xmlns="" id="{00B5D0FF-38FC-4D0B-850F-346C4842A459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xmlns="" id="{B5973968-134A-4E56-9A68-A2BAD036BFBA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xmlns="" id="{674CD596-342A-4A89-8F2C-D631D596750F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xmlns="" id="{68B6060D-4B13-44E2-98B4-C647D0828882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xmlns="" id="{67A67D41-1C4C-4733-A537-BC9BCD396272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xmlns="" id="{84F7FB51-AD57-436E-BF92-38B5713A1A92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xmlns="" id="{8B1B1D36-A777-497C-9069-AB6BB5C6BD41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xmlns="" id="{FD75BEE0-86C7-4157-A983-10D89D00B556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xmlns="" id="{46594B30-3D7F-4889-A497-38CE18FBF899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xmlns="" id="{BE8EC675-9C72-47D5-B0A0-37A00777D9EB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xmlns="" id="{18923874-7701-42AF-8DD0-5A245DF1DB0A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xmlns="" id="{E4C8EADD-953A-4DBE-A94F-B8F12631639D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xmlns="" id="{5F2A2B37-E95F-4B2A-B067-4D31D6166D0A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xmlns="" id="{247FE33D-DFE0-4410-B476-BC5957FA3410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xmlns="" id="{6B9753D3-B462-4130-B214-6EC775D438A9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xmlns="" id="{5057CF2F-0F68-4193-8868-061680F79098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xmlns="" id="{3C0BE934-6880-48B3-A2B9-B7F1C882ABE8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xmlns="" id="{C2C13F68-FA9B-4B51-A391-796F9740114E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xmlns="" id="{8EB12C6A-FF05-47EF-BDDD-B9461F8952D5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xmlns="" id="{1A89CB80-0275-4134-A8A0-588510D04A83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xmlns="" id="{E08E8848-673B-445B-8E3F-4F4B82D3C6D0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xmlns="" id="{61140E99-A75B-4362-9267-4D12118B61B6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861</xdr:row>
      <xdr:rowOff>0</xdr:rowOff>
    </xdr:from>
    <xdr:ext cx="184731" cy="272119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xmlns="" id="{75E06D0F-1333-4609-BA90-0B40405CDA15}"/>
            </a:ext>
          </a:extLst>
        </xdr:cNvPr>
        <xdr:cNvSpPr txBox="1"/>
      </xdr:nvSpPr>
      <xdr:spPr>
        <a:xfrm>
          <a:off x="4457700" y="12954000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xmlns="" id="{C1791111-2496-44FF-8481-F039E8A3E79E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xmlns="" id="{BA677534-FF47-452B-853D-4C737ABCFCF1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xmlns="" id="{F56A8D1E-DB17-44B0-9A4D-D15DE57C5FA7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xmlns="" id="{AF9C9E91-AAF4-46E5-A877-AC48C5BB4F5D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xmlns="" id="{4AF717B3-4AA9-4F45-A3F8-5B25FE363A3E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xmlns="" id="{056A6BF4-05FA-4FBB-A1DE-3FC46C3F5A5B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xmlns="" id="{B971848E-2964-4409-8210-125ACAA22596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xmlns="" id="{1651D808-5C2F-4B39-B287-DA9E19089D51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xmlns="" id="{158C4199-B95A-48CC-BFC9-ED217D352E77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xmlns="" id="{BB2958B0-9FB0-452F-8FF1-74D5459F907E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xmlns="" id="{CD3FF0AE-3F51-4FA8-A9F6-EA8CB8866C99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xmlns="" id="{32D6CC97-C825-4FE9-AA51-546C72E12FD8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xmlns="" id="{796BF1E4-4FF7-4D6C-BBD5-01DB6B08A032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xmlns="" id="{F71E7428-6A22-4344-9447-F90C102DA63E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xmlns="" id="{535D4AC8-E144-4300-8E27-E51FA516AA04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xmlns="" id="{A6744B4B-AB0E-4584-B72D-B3CB6F14065A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xmlns="" id="{0F9C3B52-5974-4CE7-B4B5-8E3FB91EC529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xmlns="" id="{132790A9-B146-4010-8692-71C9B56DE393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xmlns="" id="{EC5E619C-322D-4C89-B187-03D2647C398E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xmlns="" id="{C60809F5-CC00-4C4A-BA9B-55FE7E4200D8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xmlns="" id="{0BA58B51-3093-4680-A52E-D72D6D03130B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xmlns="" id="{A849EA50-4F61-43B7-BED2-BF37699B1A89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xmlns="" id="{CAAE89C5-34EE-4A00-9AFE-5A1E86B2CA08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880</xdr:row>
      <xdr:rowOff>0</xdr:rowOff>
    </xdr:from>
    <xdr:ext cx="184731" cy="272119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xmlns="" id="{B19173BC-D4F3-463D-A54A-0F71D29DE129}"/>
            </a:ext>
          </a:extLst>
        </xdr:cNvPr>
        <xdr:cNvSpPr txBox="1"/>
      </xdr:nvSpPr>
      <xdr:spPr>
        <a:xfrm>
          <a:off x="4457700" y="17878425"/>
          <a:ext cx="184731" cy="2721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xmlns="" id="{A5FDF6F4-F31D-4010-A5E5-1BA0D3E0E6B3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xmlns="" id="{BB3D4280-DC3A-4579-BEE1-FCF01065E4E1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xmlns="" id="{75343D93-5B8F-4C15-9A5C-30CF7B6D572A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xmlns="" id="{5440E863-0B5A-4D69-9313-A66806832F6C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xmlns="" id="{F9F0784D-3039-47FB-AC94-DF4517BA8C7F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xmlns="" id="{FD52DFC4-F8E0-425D-92FA-2E5CF4D17662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xmlns="" id="{E568E8F4-D363-446A-BB32-E23E04A1E5BA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xmlns="" id="{F3DCDF10-EBD8-4570-985A-6F4F7D53DE2A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xmlns="" id="{529EDCE1-3AF3-4DEC-AE5B-3C1F3245ADD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xmlns="" id="{538A35F9-43ED-44B0-A260-FECFE882E1FC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xmlns="" id="{9569D5C8-6425-4AE7-A68A-7F6585289095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xmlns="" id="{4A1EB4EA-8210-4AFA-A663-748EE2941027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xmlns="" id="{55DDE822-E874-430F-8761-AABA09E17EF8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xmlns="" id="{87C3B3B8-C95B-4648-AFB5-F76BC2436095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xmlns="" id="{A8059651-97E8-4D60-ABF3-23007357A77B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xmlns="" id="{BF7C64D5-71D7-4A44-9953-8A1154E74426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xmlns="" id="{E3391C99-74B1-4816-A70F-64853600F8AE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xmlns="" id="{6E6EEC8C-8605-4FBF-A343-832E954F38E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xmlns="" id="{5B12C5B0-CC8B-4289-86A4-261148D99746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xmlns="" id="{EC790DDA-ECF0-46F2-80DE-712239A4BBA3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xmlns="" id="{E9DA4BE9-EA46-4CB8-9789-0E3B5F460C5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xmlns="" id="{431899E4-9FAB-49BB-B2BD-44A36963976F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xmlns="" id="{5FCB17CA-BF4D-4A6B-B483-D43525FF791D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xmlns="" id="{945371D5-A4F9-487E-A41D-F762DDF19685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xmlns="" id="{0E7FF017-E23C-4047-9DDD-E0EE0FC6FF9D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xmlns="" id="{F9F0FEF0-2D37-42EA-9704-6BE1FAB37BC6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xmlns="" id="{77658ABD-DE3E-466F-92EA-02D94B5FD819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xmlns="" id="{770221C8-575C-47B6-84CB-F2C26595AE8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xmlns="" id="{20950C1B-EED0-4F54-8F37-35B2C9D04FC8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xmlns="" id="{4CA6F84C-1E35-4BD9-BF03-01280D6D066A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xmlns="" id="{F61A854B-B64F-4E2A-B6E0-B09AFD7ECC17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xmlns="" id="{F7C5CDFE-EFA5-4B1D-AFCD-6229DA44D59D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xmlns="" id="{7DB93698-B9DA-4F92-AB07-AF94A9E75EDD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xmlns="" id="{8F2D9B67-291B-40E9-A11F-A2844D45F8C9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xmlns="" id="{D9E372F3-1C20-4772-B9F8-5B023967D1BB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xmlns="" id="{19C664E7-C81B-4A1B-ACF2-3DAB5ABD11E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xmlns="" id="{DCA0028A-BAE3-4A4E-B7D0-F5F0BBD182FD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xmlns="" id="{B5E422C2-4047-4172-AC93-C4BDFC2B5B0E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xmlns="" id="{794F7ABD-61E3-4CE8-ABEB-DA45BDC7B1E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xmlns="" id="{95AD9651-14B7-4979-B7E5-A22F53708156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xmlns="" id="{3A6523F3-DD96-4747-892F-4E87CA5ED754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xmlns="" id="{530C490D-EB00-433E-8E92-CC73154899B9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xmlns="" id="{580770C5-6486-479D-B8DB-5F44A9A31F0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xmlns="" id="{AB4B3F5C-112C-40AB-856D-3C65E627CC25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xmlns="" id="{CB54BBE5-737E-46EC-979B-44C9554B17C2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xmlns="" id="{E303052B-AEA4-457B-87B4-7C5B24DAE7EE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xmlns="" id="{AFA93C6F-B0A7-4C73-BD96-FF6B77B8A760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852</xdr:row>
      <xdr:rowOff>0</xdr:rowOff>
    </xdr:from>
    <xdr:ext cx="184731" cy="271884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xmlns="" id="{63CF8383-9E6C-47E6-BF2A-59DEDAE36064}"/>
            </a:ext>
          </a:extLst>
        </xdr:cNvPr>
        <xdr:cNvSpPr txBox="1"/>
      </xdr:nvSpPr>
      <xdr:spPr>
        <a:xfrm>
          <a:off x="5000625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xmlns="" id="{851622DB-81FA-4E9C-9824-6023562424E8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xmlns="" id="{BDC729E4-6F13-499B-964C-B2FA96F8A2AB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xmlns="" id="{531C085A-C362-498B-A6F4-AC1F1BBA146B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xmlns="" id="{667785C2-6308-45B8-A433-AEF9F1C67061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xmlns="" id="{74565FE8-AC68-46F5-915D-CB41F0995707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xmlns="" id="{49E50AC5-FC4A-4AA5-94C5-278C6E06F2B4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xmlns="" id="{572DE84F-CB5B-436D-BFB8-05A678A57BB6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xmlns="" id="{5F55DC6F-BD6E-4034-A6F9-4055F173C576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xmlns="" id="{62A70F0C-C95B-45D0-BD0C-9EB85625222B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xmlns="" id="{119BCD4C-42D7-480C-832D-79B468D69455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xmlns="" id="{91CF2128-4C07-4780-9D6E-67EECFE6CC86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xmlns="" id="{97B830F9-C17E-4AF1-9F75-F9F386914C80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xmlns="" id="{C79490AE-9A77-4BBF-91D7-3BA8AB4BC01E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xmlns="" id="{BDDAB343-3B2F-4E0C-9461-042420927016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xmlns="" id="{1D25E2A3-9420-4CDF-AFE4-3BE82CC3E747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xmlns="" id="{721007E3-502E-40C5-98BC-2862C4E3EBD2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xmlns="" id="{F078BA22-2561-4756-B70C-60E05B347BCB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xmlns="" id="{4B4375C4-7E81-45B6-BABF-E5FFF772F8A9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xmlns="" id="{CA9BBF08-0793-4E79-A733-4A3906F2E03B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xmlns="" id="{1DB31942-E91A-485C-A0EE-C31D9D992BF4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xmlns="" id="{A12F7B4D-33F2-4E31-A20F-CB55A232B7EC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xmlns="" id="{DA1AA8F6-39E5-4735-A6D9-05C9EE450391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xmlns="" id="{F2F9F725-C889-4974-BC52-FB135543DB83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xmlns="" id="{E15B98BA-1BB3-46D0-9559-027805CFD924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xmlns="" id="{5349265B-2DDC-45DB-AB04-A93BC67AECB7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xmlns="" id="{AF8E63E0-9B83-4B25-A08D-E0F89CEEAD6D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xmlns="" id="{F7162561-E37B-4D20-A430-936E078F57A3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xmlns="" id="{C6157245-26C8-4E46-85A2-594B959E3C60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xmlns="" id="{2BCFDF26-5D92-4991-8275-A8857F408D4E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xmlns="" id="{5CE832AE-72EC-4281-87B8-63A413C18DFC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xmlns="" id="{5C0CE3A5-D210-4E08-99F7-88C3A0957FAF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xmlns="" id="{FB627039-AAFB-460A-B062-4F6356996D98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6" name="TextBox 5265">
          <a:extLst>
            <a:ext uri="{FF2B5EF4-FFF2-40B4-BE49-F238E27FC236}">
              <a16:creationId xmlns:a16="http://schemas.microsoft.com/office/drawing/2014/main" xmlns="" id="{3D19D2F4-63EB-4F64-AB71-87AFB493A935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7" name="TextBox 5266">
          <a:extLst>
            <a:ext uri="{FF2B5EF4-FFF2-40B4-BE49-F238E27FC236}">
              <a16:creationId xmlns:a16="http://schemas.microsoft.com/office/drawing/2014/main" xmlns="" id="{9623A6C3-2052-4EFD-9C13-6F4859AA655A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8" name="TextBox 5267">
          <a:extLst>
            <a:ext uri="{FF2B5EF4-FFF2-40B4-BE49-F238E27FC236}">
              <a16:creationId xmlns:a16="http://schemas.microsoft.com/office/drawing/2014/main" xmlns="" id="{6B195F2F-ADE9-4269-8179-CD666A1C86A3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69" name="TextBox 5268">
          <a:extLst>
            <a:ext uri="{FF2B5EF4-FFF2-40B4-BE49-F238E27FC236}">
              <a16:creationId xmlns:a16="http://schemas.microsoft.com/office/drawing/2014/main" xmlns="" id="{523464D7-0527-419D-A39D-A7727A70569E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0" name="TextBox 5269">
          <a:extLst>
            <a:ext uri="{FF2B5EF4-FFF2-40B4-BE49-F238E27FC236}">
              <a16:creationId xmlns:a16="http://schemas.microsoft.com/office/drawing/2014/main" xmlns="" id="{1F19CDE2-8A76-43B3-BCF7-C2EEECA8E710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1" name="TextBox 5270">
          <a:extLst>
            <a:ext uri="{FF2B5EF4-FFF2-40B4-BE49-F238E27FC236}">
              <a16:creationId xmlns:a16="http://schemas.microsoft.com/office/drawing/2014/main" xmlns="" id="{889630F4-4CB4-44FB-846A-FC61E07E2680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2" name="TextBox 5271">
          <a:extLst>
            <a:ext uri="{FF2B5EF4-FFF2-40B4-BE49-F238E27FC236}">
              <a16:creationId xmlns:a16="http://schemas.microsoft.com/office/drawing/2014/main" xmlns="" id="{6B7315DE-F250-4A27-8FD7-EF00E3B8B204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3" name="TextBox 5272">
          <a:extLst>
            <a:ext uri="{FF2B5EF4-FFF2-40B4-BE49-F238E27FC236}">
              <a16:creationId xmlns:a16="http://schemas.microsoft.com/office/drawing/2014/main" xmlns="" id="{50177EE8-0188-493F-B0C1-C665931F063F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4" name="TextBox 5273">
          <a:extLst>
            <a:ext uri="{FF2B5EF4-FFF2-40B4-BE49-F238E27FC236}">
              <a16:creationId xmlns:a16="http://schemas.microsoft.com/office/drawing/2014/main" xmlns="" id="{76282F45-C42E-40A5-BB18-F7594A794AD8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5" name="TextBox 5274">
          <a:extLst>
            <a:ext uri="{FF2B5EF4-FFF2-40B4-BE49-F238E27FC236}">
              <a16:creationId xmlns:a16="http://schemas.microsoft.com/office/drawing/2014/main" xmlns="" id="{B91F2F27-39A0-48E6-B313-163F26869ED6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6" name="TextBox 5275">
          <a:extLst>
            <a:ext uri="{FF2B5EF4-FFF2-40B4-BE49-F238E27FC236}">
              <a16:creationId xmlns:a16="http://schemas.microsoft.com/office/drawing/2014/main" xmlns="" id="{38B23D1C-1A54-4250-A9A0-3883EA86BDA3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7" name="TextBox 5276">
          <a:extLst>
            <a:ext uri="{FF2B5EF4-FFF2-40B4-BE49-F238E27FC236}">
              <a16:creationId xmlns:a16="http://schemas.microsoft.com/office/drawing/2014/main" xmlns="" id="{1371CD9B-37A1-4DA1-B223-765763E622D5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8" name="TextBox 5277">
          <a:extLst>
            <a:ext uri="{FF2B5EF4-FFF2-40B4-BE49-F238E27FC236}">
              <a16:creationId xmlns:a16="http://schemas.microsoft.com/office/drawing/2014/main" xmlns="" id="{5516791C-FA5A-490E-8F82-3359D03DD8AA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79" name="TextBox 5278">
          <a:extLst>
            <a:ext uri="{FF2B5EF4-FFF2-40B4-BE49-F238E27FC236}">
              <a16:creationId xmlns:a16="http://schemas.microsoft.com/office/drawing/2014/main" xmlns="" id="{3A63CD06-97E4-4377-9C61-2B78076AB931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80" name="TextBox 5279">
          <a:extLst>
            <a:ext uri="{FF2B5EF4-FFF2-40B4-BE49-F238E27FC236}">
              <a16:creationId xmlns:a16="http://schemas.microsoft.com/office/drawing/2014/main" xmlns="" id="{8749853A-539C-4793-B1D7-05240C626B37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852</xdr:row>
      <xdr:rowOff>0</xdr:rowOff>
    </xdr:from>
    <xdr:ext cx="184731" cy="271884"/>
    <xdr:sp macro="" textlink="">
      <xdr:nvSpPr>
        <xdr:cNvPr id="5281" name="TextBox 5280">
          <a:extLst>
            <a:ext uri="{FF2B5EF4-FFF2-40B4-BE49-F238E27FC236}">
              <a16:creationId xmlns:a16="http://schemas.microsoft.com/office/drawing/2014/main" xmlns="" id="{B40956CB-8874-4436-8233-5CD604997E60}"/>
            </a:ext>
          </a:extLst>
        </xdr:cNvPr>
        <xdr:cNvSpPr txBox="1"/>
      </xdr:nvSpPr>
      <xdr:spPr>
        <a:xfrm>
          <a:off x="4457700" y="111537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2" name="TextBox 5281">
          <a:extLst>
            <a:ext uri="{FF2B5EF4-FFF2-40B4-BE49-F238E27FC236}">
              <a16:creationId xmlns:a16="http://schemas.microsoft.com/office/drawing/2014/main" xmlns="" id="{67F164AD-2AB5-4ED0-A73A-478813A54F62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3" name="TextBox 5282">
          <a:extLst>
            <a:ext uri="{FF2B5EF4-FFF2-40B4-BE49-F238E27FC236}">
              <a16:creationId xmlns:a16="http://schemas.microsoft.com/office/drawing/2014/main" xmlns="" id="{C30CA3FE-8110-4DD3-9B9F-ED5AD84CBE94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4" name="TextBox 5283">
          <a:extLst>
            <a:ext uri="{FF2B5EF4-FFF2-40B4-BE49-F238E27FC236}">
              <a16:creationId xmlns:a16="http://schemas.microsoft.com/office/drawing/2014/main" xmlns="" id="{190F5421-4F28-409D-A82E-A285E44D276E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5" name="TextBox 5284">
          <a:extLst>
            <a:ext uri="{FF2B5EF4-FFF2-40B4-BE49-F238E27FC236}">
              <a16:creationId xmlns:a16="http://schemas.microsoft.com/office/drawing/2014/main" xmlns="" id="{60A6506B-B4B6-4E19-8051-D075F324A4C4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6" name="TextBox 5285">
          <a:extLst>
            <a:ext uri="{FF2B5EF4-FFF2-40B4-BE49-F238E27FC236}">
              <a16:creationId xmlns:a16="http://schemas.microsoft.com/office/drawing/2014/main" xmlns="" id="{765D603A-90CB-48AB-B970-F2BEAB2BF6D3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7" name="TextBox 5286">
          <a:extLst>
            <a:ext uri="{FF2B5EF4-FFF2-40B4-BE49-F238E27FC236}">
              <a16:creationId xmlns:a16="http://schemas.microsoft.com/office/drawing/2014/main" xmlns="" id="{E14CAE30-DCAA-4FBF-86D9-E9768BD3DD07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8" name="TextBox 5287">
          <a:extLst>
            <a:ext uri="{FF2B5EF4-FFF2-40B4-BE49-F238E27FC236}">
              <a16:creationId xmlns:a16="http://schemas.microsoft.com/office/drawing/2014/main" xmlns="" id="{053E3054-65FF-4BBD-BA18-5947E507CA29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89" name="TextBox 5288">
          <a:extLst>
            <a:ext uri="{FF2B5EF4-FFF2-40B4-BE49-F238E27FC236}">
              <a16:creationId xmlns:a16="http://schemas.microsoft.com/office/drawing/2014/main" xmlns="" id="{0143E62A-C1BF-410D-9CF1-8B91468B7547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0" name="TextBox 5289">
          <a:extLst>
            <a:ext uri="{FF2B5EF4-FFF2-40B4-BE49-F238E27FC236}">
              <a16:creationId xmlns:a16="http://schemas.microsoft.com/office/drawing/2014/main" xmlns="" id="{AC5D7F6B-F2EC-4670-8CAE-B213CA713DB2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1" name="TextBox 5290">
          <a:extLst>
            <a:ext uri="{FF2B5EF4-FFF2-40B4-BE49-F238E27FC236}">
              <a16:creationId xmlns:a16="http://schemas.microsoft.com/office/drawing/2014/main" xmlns="" id="{84007876-32EA-4409-9D5F-A49A1D744500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2" name="TextBox 5291">
          <a:extLst>
            <a:ext uri="{FF2B5EF4-FFF2-40B4-BE49-F238E27FC236}">
              <a16:creationId xmlns:a16="http://schemas.microsoft.com/office/drawing/2014/main" xmlns="" id="{15D39B0C-43CE-4228-8786-D808FE439186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3" name="TextBox 5292">
          <a:extLst>
            <a:ext uri="{FF2B5EF4-FFF2-40B4-BE49-F238E27FC236}">
              <a16:creationId xmlns:a16="http://schemas.microsoft.com/office/drawing/2014/main" xmlns="" id="{E65F810B-C984-40BE-945A-BEA921ECA6CF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4" name="TextBox 5293">
          <a:extLst>
            <a:ext uri="{FF2B5EF4-FFF2-40B4-BE49-F238E27FC236}">
              <a16:creationId xmlns:a16="http://schemas.microsoft.com/office/drawing/2014/main" xmlns="" id="{04CE852B-714C-4B19-B072-3D4A0850E6BE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5" name="TextBox 5294">
          <a:extLst>
            <a:ext uri="{FF2B5EF4-FFF2-40B4-BE49-F238E27FC236}">
              <a16:creationId xmlns:a16="http://schemas.microsoft.com/office/drawing/2014/main" xmlns="" id="{188B7719-DDB1-4E2C-A7F7-ED15FAD911A0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6" name="TextBox 5295">
          <a:extLst>
            <a:ext uri="{FF2B5EF4-FFF2-40B4-BE49-F238E27FC236}">
              <a16:creationId xmlns:a16="http://schemas.microsoft.com/office/drawing/2014/main" xmlns="" id="{CFC7ACF7-B552-4DCE-BC10-2BD7C936E0E9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7" name="TextBox 5296">
          <a:extLst>
            <a:ext uri="{FF2B5EF4-FFF2-40B4-BE49-F238E27FC236}">
              <a16:creationId xmlns:a16="http://schemas.microsoft.com/office/drawing/2014/main" xmlns="" id="{7D35C2BD-650C-41E3-845D-4DF1F79D14D2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8" name="TextBox 5297">
          <a:extLst>
            <a:ext uri="{FF2B5EF4-FFF2-40B4-BE49-F238E27FC236}">
              <a16:creationId xmlns:a16="http://schemas.microsoft.com/office/drawing/2014/main" xmlns="" id="{AE896F82-ECC8-4D9C-9419-B755D0D82198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299" name="TextBox 5298">
          <a:extLst>
            <a:ext uri="{FF2B5EF4-FFF2-40B4-BE49-F238E27FC236}">
              <a16:creationId xmlns:a16="http://schemas.microsoft.com/office/drawing/2014/main" xmlns="" id="{585876B5-C4D1-4B5F-B77F-5650B46A77B0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0" name="TextBox 5299">
          <a:extLst>
            <a:ext uri="{FF2B5EF4-FFF2-40B4-BE49-F238E27FC236}">
              <a16:creationId xmlns:a16="http://schemas.microsoft.com/office/drawing/2014/main" xmlns="" id="{305C4B1C-80E8-4BD1-921D-10B070CFF148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1" name="TextBox 5300">
          <a:extLst>
            <a:ext uri="{FF2B5EF4-FFF2-40B4-BE49-F238E27FC236}">
              <a16:creationId xmlns:a16="http://schemas.microsoft.com/office/drawing/2014/main" xmlns="" id="{4FA96596-92E2-453F-A374-C7A6C6962124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2" name="TextBox 5301">
          <a:extLst>
            <a:ext uri="{FF2B5EF4-FFF2-40B4-BE49-F238E27FC236}">
              <a16:creationId xmlns:a16="http://schemas.microsoft.com/office/drawing/2014/main" xmlns="" id="{F300FCAD-14DC-4AB5-B6BD-2CEB21C70915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3" name="TextBox 5302">
          <a:extLst>
            <a:ext uri="{FF2B5EF4-FFF2-40B4-BE49-F238E27FC236}">
              <a16:creationId xmlns:a16="http://schemas.microsoft.com/office/drawing/2014/main" xmlns="" id="{72B0455F-D96D-4B1B-91E3-84E053213DE1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4" name="TextBox 5303">
          <a:extLst>
            <a:ext uri="{FF2B5EF4-FFF2-40B4-BE49-F238E27FC236}">
              <a16:creationId xmlns:a16="http://schemas.microsoft.com/office/drawing/2014/main" xmlns="" id="{DFEC8F03-C2FD-4456-B525-D1A1425D6DF3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829</xdr:row>
      <xdr:rowOff>0</xdr:rowOff>
    </xdr:from>
    <xdr:ext cx="184731" cy="271884"/>
    <xdr:sp macro="" textlink="">
      <xdr:nvSpPr>
        <xdr:cNvPr id="5305" name="TextBox 5304">
          <a:extLst>
            <a:ext uri="{FF2B5EF4-FFF2-40B4-BE49-F238E27FC236}">
              <a16:creationId xmlns:a16="http://schemas.microsoft.com/office/drawing/2014/main" xmlns="" id="{F15DFE96-32C8-487F-A46D-BD0E8E35E5BA}"/>
            </a:ext>
          </a:extLst>
        </xdr:cNvPr>
        <xdr:cNvSpPr txBox="1"/>
      </xdr:nvSpPr>
      <xdr:spPr>
        <a:xfrm>
          <a:off x="4457700" y="48482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06" name="TextBox 5305">
          <a:extLst>
            <a:ext uri="{FF2B5EF4-FFF2-40B4-BE49-F238E27FC236}">
              <a16:creationId xmlns:a16="http://schemas.microsoft.com/office/drawing/2014/main" xmlns="" id="{3C390E1C-1579-4957-B486-6A56E44DD964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07" name="TextBox 5306">
          <a:extLst>
            <a:ext uri="{FF2B5EF4-FFF2-40B4-BE49-F238E27FC236}">
              <a16:creationId xmlns:a16="http://schemas.microsoft.com/office/drawing/2014/main" xmlns="" id="{B9FDE41F-BA10-45A3-86F2-DEEE127D4AE3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08" name="TextBox 5307">
          <a:extLst>
            <a:ext uri="{FF2B5EF4-FFF2-40B4-BE49-F238E27FC236}">
              <a16:creationId xmlns:a16="http://schemas.microsoft.com/office/drawing/2014/main" xmlns="" id="{67DF6831-9E84-4AD4-AA0C-86CE95592F13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09" name="TextBox 5308">
          <a:extLst>
            <a:ext uri="{FF2B5EF4-FFF2-40B4-BE49-F238E27FC236}">
              <a16:creationId xmlns:a16="http://schemas.microsoft.com/office/drawing/2014/main" xmlns="" id="{BF5FD87D-1D21-4A8B-B35E-9954576E9E5B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0" name="TextBox 5309">
          <a:extLst>
            <a:ext uri="{FF2B5EF4-FFF2-40B4-BE49-F238E27FC236}">
              <a16:creationId xmlns:a16="http://schemas.microsoft.com/office/drawing/2014/main" xmlns="" id="{7A92829B-031B-4BB7-B1C6-3384C3C08B64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1" name="TextBox 5310">
          <a:extLst>
            <a:ext uri="{FF2B5EF4-FFF2-40B4-BE49-F238E27FC236}">
              <a16:creationId xmlns:a16="http://schemas.microsoft.com/office/drawing/2014/main" xmlns="" id="{CFE25CE0-F4BF-476D-BCC9-67BC0C09D637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2" name="TextBox 5311">
          <a:extLst>
            <a:ext uri="{FF2B5EF4-FFF2-40B4-BE49-F238E27FC236}">
              <a16:creationId xmlns:a16="http://schemas.microsoft.com/office/drawing/2014/main" xmlns="" id="{82186F9F-523B-4B06-8572-DF30BF3B4F08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3" name="TextBox 5312">
          <a:extLst>
            <a:ext uri="{FF2B5EF4-FFF2-40B4-BE49-F238E27FC236}">
              <a16:creationId xmlns:a16="http://schemas.microsoft.com/office/drawing/2014/main" xmlns="" id="{13C11AEF-8E7F-4CF3-8904-F5B7057F59AE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4" name="TextBox 5313">
          <a:extLst>
            <a:ext uri="{FF2B5EF4-FFF2-40B4-BE49-F238E27FC236}">
              <a16:creationId xmlns:a16="http://schemas.microsoft.com/office/drawing/2014/main" xmlns="" id="{EA545626-6389-4C83-8074-F1138BE406D3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5" name="TextBox 5314">
          <a:extLst>
            <a:ext uri="{FF2B5EF4-FFF2-40B4-BE49-F238E27FC236}">
              <a16:creationId xmlns:a16="http://schemas.microsoft.com/office/drawing/2014/main" xmlns="" id="{600B61D4-76D0-4ED2-B8EE-A475B5D7D062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6" name="TextBox 5315">
          <a:extLst>
            <a:ext uri="{FF2B5EF4-FFF2-40B4-BE49-F238E27FC236}">
              <a16:creationId xmlns:a16="http://schemas.microsoft.com/office/drawing/2014/main" xmlns="" id="{D0C0376C-C5B6-4B47-9733-DAC238617370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7" name="TextBox 5316">
          <a:extLst>
            <a:ext uri="{FF2B5EF4-FFF2-40B4-BE49-F238E27FC236}">
              <a16:creationId xmlns:a16="http://schemas.microsoft.com/office/drawing/2014/main" xmlns="" id="{F621FF06-77C5-4444-9DDC-A5EA169CFDB2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8" name="TextBox 5317">
          <a:extLst>
            <a:ext uri="{FF2B5EF4-FFF2-40B4-BE49-F238E27FC236}">
              <a16:creationId xmlns:a16="http://schemas.microsoft.com/office/drawing/2014/main" xmlns="" id="{EDB1AAFC-4256-4362-A5E9-44E4AF864C5B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19" name="TextBox 5318">
          <a:extLst>
            <a:ext uri="{FF2B5EF4-FFF2-40B4-BE49-F238E27FC236}">
              <a16:creationId xmlns:a16="http://schemas.microsoft.com/office/drawing/2014/main" xmlns="" id="{3D6425BE-4A41-46BF-9975-F4C4A3372447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0" name="TextBox 5319">
          <a:extLst>
            <a:ext uri="{FF2B5EF4-FFF2-40B4-BE49-F238E27FC236}">
              <a16:creationId xmlns:a16="http://schemas.microsoft.com/office/drawing/2014/main" xmlns="" id="{08D99780-AB63-4B36-97F9-0E1D97FCFD77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1" name="TextBox 5320">
          <a:extLst>
            <a:ext uri="{FF2B5EF4-FFF2-40B4-BE49-F238E27FC236}">
              <a16:creationId xmlns:a16="http://schemas.microsoft.com/office/drawing/2014/main" xmlns="" id="{B63D8068-FBC9-4F12-9A5A-B97DAC41CDE1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2" name="TextBox 5321">
          <a:extLst>
            <a:ext uri="{FF2B5EF4-FFF2-40B4-BE49-F238E27FC236}">
              <a16:creationId xmlns:a16="http://schemas.microsoft.com/office/drawing/2014/main" xmlns="" id="{F9B664D5-87E7-481D-AB8C-5FF4599E19B9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3" name="TextBox 5322">
          <a:extLst>
            <a:ext uri="{FF2B5EF4-FFF2-40B4-BE49-F238E27FC236}">
              <a16:creationId xmlns:a16="http://schemas.microsoft.com/office/drawing/2014/main" xmlns="" id="{A88E4B81-9FA7-405C-8A7A-2984D9BDD92B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4" name="TextBox 5323">
          <a:extLst>
            <a:ext uri="{FF2B5EF4-FFF2-40B4-BE49-F238E27FC236}">
              <a16:creationId xmlns:a16="http://schemas.microsoft.com/office/drawing/2014/main" xmlns="" id="{522FA45E-9270-4D0C-A1B8-7D35085EB19A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5" name="TextBox 5324">
          <a:extLst>
            <a:ext uri="{FF2B5EF4-FFF2-40B4-BE49-F238E27FC236}">
              <a16:creationId xmlns:a16="http://schemas.microsoft.com/office/drawing/2014/main" xmlns="" id="{7E4B8B0F-0267-4C5C-A922-06CCEA648E0B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6" name="TextBox 5325">
          <a:extLst>
            <a:ext uri="{FF2B5EF4-FFF2-40B4-BE49-F238E27FC236}">
              <a16:creationId xmlns:a16="http://schemas.microsoft.com/office/drawing/2014/main" xmlns="" id="{36C7A9DF-95F2-43CA-A70F-F9FC9DCF7B0A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7" name="TextBox 5326">
          <a:extLst>
            <a:ext uri="{FF2B5EF4-FFF2-40B4-BE49-F238E27FC236}">
              <a16:creationId xmlns:a16="http://schemas.microsoft.com/office/drawing/2014/main" xmlns="" id="{9EBE0BE8-8FF5-4D3F-A176-473FCC79FBFD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8" name="TextBox 5327">
          <a:extLst>
            <a:ext uri="{FF2B5EF4-FFF2-40B4-BE49-F238E27FC236}">
              <a16:creationId xmlns:a16="http://schemas.microsoft.com/office/drawing/2014/main" xmlns="" id="{9D27E87D-BCE4-416C-B9DD-A757FDA1F459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832</xdr:row>
      <xdr:rowOff>0</xdr:rowOff>
    </xdr:from>
    <xdr:ext cx="184731" cy="271884"/>
    <xdr:sp macro="" textlink="">
      <xdr:nvSpPr>
        <xdr:cNvPr id="5329" name="TextBox 5328">
          <a:extLst>
            <a:ext uri="{FF2B5EF4-FFF2-40B4-BE49-F238E27FC236}">
              <a16:creationId xmlns:a16="http://schemas.microsoft.com/office/drawing/2014/main" xmlns="" id="{759516D6-C390-442A-BF98-A11CCBF4A60A}"/>
            </a:ext>
          </a:extLst>
        </xdr:cNvPr>
        <xdr:cNvSpPr txBox="1"/>
      </xdr:nvSpPr>
      <xdr:spPr>
        <a:xfrm>
          <a:off x="4457700" y="544830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0" name="TextBox 5329">
          <a:extLst>
            <a:ext uri="{FF2B5EF4-FFF2-40B4-BE49-F238E27FC236}">
              <a16:creationId xmlns:a16="http://schemas.microsoft.com/office/drawing/2014/main" xmlns="" id="{9F3838A2-A991-44F0-B6D1-A144D90D3BE7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1" name="TextBox 5330">
          <a:extLst>
            <a:ext uri="{FF2B5EF4-FFF2-40B4-BE49-F238E27FC236}">
              <a16:creationId xmlns:a16="http://schemas.microsoft.com/office/drawing/2014/main" xmlns="" id="{EBFFA6E5-8B9E-48E4-AF7D-E66A9216BC18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2" name="TextBox 5331">
          <a:extLst>
            <a:ext uri="{FF2B5EF4-FFF2-40B4-BE49-F238E27FC236}">
              <a16:creationId xmlns:a16="http://schemas.microsoft.com/office/drawing/2014/main" xmlns="" id="{CF66FF51-20D0-4726-993D-6F8BEF6AE140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3" name="TextBox 5332">
          <a:extLst>
            <a:ext uri="{FF2B5EF4-FFF2-40B4-BE49-F238E27FC236}">
              <a16:creationId xmlns:a16="http://schemas.microsoft.com/office/drawing/2014/main" xmlns="" id="{6FCC9DEC-7E84-4D02-91A0-F306315BB63A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4" name="TextBox 5333">
          <a:extLst>
            <a:ext uri="{FF2B5EF4-FFF2-40B4-BE49-F238E27FC236}">
              <a16:creationId xmlns:a16="http://schemas.microsoft.com/office/drawing/2014/main" xmlns="" id="{4876C64B-643E-42AD-A7C7-06AEF447F326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5" name="TextBox 5334">
          <a:extLst>
            <a:ext uri="{FF2B5EF4-FFF2-40B4-BE49-F238E27FC236}">
              <a16:creationId xmlns:a16="http://schemas.microsoft.com/office/drawing/2014/main" xmlns="" id="{053112D3-02A6-4135-A512-44C49A7750E1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6" name="TextBox 5335">
          <a:extLst>
            <a:ext uri="{FF2B5EF4-FFF2-40B4-BE49-F238E27FC236}">
              <a16:creationId xmlns:a16="http://schemas.microsoft.com/office/drawing/2014/main" xmlns="" id="{903F78ED-91C8-4556-8145-E48EB0068C24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7" name="TextBox 5336">
          <a:extLst>
            <a:ext uri="{FF2B5EF4-FFF2-40B4-BE49-F238E27FC236}">
              <a16:creationId xmlns:a16="http://schemas.microsoft.com/office/drawing/2014/main" xmlns="" id="{3317940A-B14F-423F-9650-2CD783D8514C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8" name="TextBox 5337">
          <a:extLst>
            <a:ext uri="{FF2B5EF4-FFF2-40B4-BE49-F238E27FC236}">
              <a16:creationId xmlns:a16="http://schemas.microsoft.com/office/drawing/2014/main" xmlns="" id="{2DBD3FED-9C4B-44B2-8DC0-0B08C306BD9A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39" name="TextBox 5338">
          <a:extLst>
            <a:ext uri="{FF2B5EF4-FFF2-40B4-BE49-F238E27FC236}">
              <a16:creationId xmlns:a16="http://schemas.microsoft.com/office/drawing/2014/main" xmlns="" id="{3FC4B801-AAF2-4994-AC5E-781E6162F9E1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0" name="TextBox 5339">
          <a:extLst>
            <a:ext uri="{FF2B5EF4-FFF2-40B4-BE49-F238E27FC236}">
              <a16:creationId xmlns:a16="http://schemas.microsoft.com/office/drawing/2014/main" xmlns="" id="{DB86C4D4-D5A8-4DAD-8449-CC97768DD40D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1" name="TextBox 5340">
          <a:extLst>
            <a:ext uri="{FF2B5EF4-FFF2-40B4-BE49-F238E27FC236}">
              <a16:creationId xmlns:a16="http://schemas.microsoft.com/office/drawing/2014/main" xmlns="" id="{0C5FE485-C760-4F26-BF80-82197B3B8FF0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2" name="TextBox 5341">
          <a:extLst>
            <a:ext uri="{FF2B5EF4-FFF2-40B4-BE49-F238E27FC236}">
              <a16:creationId xmlns:a16="http://schemas.microsoft.com/office/drawing/2014/main" xmlns="" id="{AA6D3141-0699-4887-B407-3B00B5DB320E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3" name="TextBox 5342">
          <a:extLst>
            <a:ext uri="{FF2B5EF4-FFF2-40B4-BE49-F238E27FC236}">
              <a16:creationId xmlns:a16="http://schemas.microsoft.com/office/drawing/2014/main" xmlns="" id="{DEFCB15B-DEE3-490F-8148-552AD537BCF3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4" name="TextBox 5343">
          <a:extLst>
            <a:ext uri="{FF2B5EF4-FFF2-40B4-BE49-F238E27FC236}">
              <a16:creationId xmlns:a16="http://schemas.microsoft.com/office/drawing/2014/main" xmlns="" id="{9C2B16CD-9E1E-40B2-836C-910CBB595C8C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5" name="TextBox 5344">
          <a:extLst>
            <a:ext uri="{FF2B5EF4-FFF2-40B4-BE49-F238E27FC236}">
              <a16:creationId xmlns:a16="http://schemas.microsoft.com/office/drawing/2014/main" xmlns="" id="{9B9CE993-1BC0-4C91-BA56-D179B762DD1D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6" name="TextBox 5345">
          <a:extLst>
            <a:ext uri="{FF2B5EF4-FFF2-40B4-BE49-F238E27FC236}">
              <a16:creationId xmlns:a16="http://schemas.microsoft.com/office/drawing/2014/main" xmlns="" id="{94F4A9AE-2F31-44ED-A0EB-75339C7A0B73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7" name="TextBox 5346">
          <a:extLst>
            <a:ext uri="{FF2B5EF4-FFF2-40B4-BE49-F238E27FC236}">
              <a16:creationId xmlns:a16="http://schemas.microsoft.com/office/drawing/2014/main" xmlns="" id="{C592CDB1-228B-44EA-B2FA-2989A2407EEB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8" name="TextBox 5347">
          <a:extLst>
            <a:ext uri="{FF2B5EF4-FFF2-40B4-BE49-F238E27FC236}">
              <a16:creationId xmlns:a16="http://schemas.microsoft.com/office/drawing/2014/main" xmlns="" id="{B6C16FE3-16FD-49AE-ADA9-4E870001616F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49" name="TextBox 5348">
          <a:extLst>
            <a:ext uri="{FF2B5EF4-FFF2-40B4-BE49-F238E27FC236}">
              <a16:creationId xmlns:a16="http://schemas.microsoft.com/office/drawing/2014/main" xmlns="" id="{E26DF6E5-9BA5-4D40-93C7-C301749DD85F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50" name="TextBox 5349">
          <a:extLst>
            <a:ext uri="{FF2B5EF4-FFF2-40B4-BE49-F238E27FC236}">
              <a16:creationId xmlns:a16="http://schemas.microsoft.com/office/drawing/2014/main" xmlns="" id="{74E77705-2128-40E0-B4A3-D7893367D560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51" name="TextBox 5350">
          <a:extLst>
            <a:ext uri="{FF2B5EF4-FFF2-40B4-BE49-F238E27FC236}">
              <a16:creationId xmlns:a16="http://schemas.microsoft.com/office/drawing/2014/main" xmlns="" id="{6EF04C39-BEAB-443D-BC69-1063C6FD1CF3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52" name="TextBox 5351">
          <a:extLst>
            <a:ext uri="{FF2B5EF4-FFF2-40B4-BE49-F238E27FC236}">
              <a16:creationId xmlns:a16="http://schemas.microsoft.com/office/drawing/2014/main" xmlns="" id="{A90E1FDE-D902-41E6-B9EA-7A72613D2450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831</xdr:row>
      <xdr:rowOff>0</xdr:rowOff>
    </xdr:from>
    <xdr:ext cx="184731" cy="271884"/>
    <xdr:sp macro="" textlink="">
      <xdr:nvSpPr>
        <xdr:cNvPr id="5353" name="TextBox 5352">
          <a:extLst>
            <a:ext uri="{FF2B5EF4-FFF2-40B4-BE49-F238E27FC236}">
              <a16:creationId xmlns:a16="http://schemas.microsoft.com/office/drawing/2014/main" xmlns="" id="{EA4B3E0D-DE5D-4C37-A349-C36BD639AB7F}"/>
            </a:ext>
          </a:extLst>
        </xdr:cNvPr>
        <xdr:cNvSpPr txBox="1"/>
      </xdr:nvSpPr>
      <xdr:spPr>
        <a:xfrm>
          <a:off x="4457700" y="524827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4" name="TextBox 5353">
          <a:extLst>
            <a:ext uri="{FF2B5EF4-FFF2-40B4-BE49-F238E27FC236}">
              <a16:creationId xmlns:a16="http://schemas.microsoft.com/office/drawing/2014/main" xmlns="" id="{7679A2E8-8204-4151-9E77-73860C18599A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5" name="TextBox 5354">
          <a:extLst>
            <a:ext uri="{FF2B5EF4-FFF2-40B4-BE49-F238E27FC236}">
              <a16:creationId xmlns:a16="http://schemas.microsoft.com/office/drawing/2014/main" xmlns="" id="{C386D9A9-F376-4FC9-BB0A-CEE16D2C8311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6" name="TextBox 5355">
          <a:extLst>
            <a:ext uri="{FF2B5EF4-FFF2-40B4-BE49-F238E27FC236}">
              <a16:creationId xmlns:a16="http://schemas.microsoft.com/office/drawing/2014/main" xmlns="" id="{89608347-0FA8-4522-B56C-1ECFA78A73F1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7" name="TextBox 5356">
          <a:extLst>
            <a:ext uri="{FF2B5EF4-FFF2-40B4-BE49-F238E27FC236}">
              <a16:creationId xmlns:a16="http://schemas.microsoft.com/office/drawing/2014/main" xmlns="" id="{23E16003-F0EB-4689-8763-0603FFDDA161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8" name="TextBox 5357">
          <a:extLst>
            <a:ext uri="{FF2B5EF4-FFF2-40B4-BE49-F238E27FC236}">
              <a16:creationId xmlns:a16="http://schemas.microsoft.com/office/drawing/2014/main" xmlns="" id="{ECE5B3AE-8D92-4E11-8407-C7E9129AD602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59" name="TextBox 5358">
          <a:extLst>
            <a:ext uri="{FF2B5EF4-FFF2-40B4-BE49-F238E27FC236}">
              <a16:creationId xmlns:a16="http://schemas.microsoft.com/office/drawing/2014/main" xmlns="" id="{942C32C9-72EC-4576-9E78-9F316EB1AC55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0" name="TextBox 5359">
          <a:extLst>
            <a:ext uri="{FF2B5EF4-FFF2-40B4-BE49-F238E27FC236}">
              <a16:creationId xmlns:a16="http://schemas.microsoft.com/office/drawing/2014/main" xmlns="" id="{C98DCAA5-0DE3-46B1-8E45-FB063C612103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1" name="TextBox 5360">
          <a:extLst>
            <a:ext uri="{FF2B5EF4-FFF2-40B4-BE49-F238E27FC236}">
              <a16:creationId xmlns:a16="http://schemas.microsoft.com/office/drawing/2014/main" xmlns="" id="{B64F0976-D1F9-4418-8AB7-5AB8A33050CC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2" name="TextBox 5361">
          <a:extLst>
            <a:ext uri="{FF2B5EF4-FFF2-40B4-BE49-F238E27FC236}">
              <a16:creationId xmlns:a16="http://schemas.microsoft.com/office/drawing/2014/main" xmlns="" id="{B5E78167-2222-4700-A37F-557CD0F4B6F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3" name="TextBox 5362">
          <a:extLst>
            <a:ext uri="{FF2B5EF4-FFF2-40B4-BE49-F238E27FC236}">
              <a16:creationId xmlns:a16="http://schemas.microsoft.com/office/drawing/2014/main" xmlns="" id="{124B2513-8BFE-4750-BDAF-D6E76B10778D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4" name="TextBox 5363">
          <a:extLst>
            <a:ext uri="{FF2B5EF4-FFF2-40B4-BE49-F238E27FC236}">
              <a16:creationId xmlns:a16="http://schemas.microsoft.com/office/drawing/2014/main" xmlns="" id="{C453E5AD-E268-477B-A6A6-9B94454536A4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5" name="TextBox 5364">
          <a:extLst>
            <a:ext uri="{FF2B5EF4-FFF2-40B4-BE49-F238E27FC236}">
              <a16:creationId xmlns:a16="http://schemas.microsoft.com/office/drawing/2014/main" xmlns="" id="{0C6F512F-D60A-4E60-9656-0F02A6EEC87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6" name="TextBox 5365">
          <a:extLst>
            <a:ext uri="{FF2B5EF4-FFF2-40B4-BE49-F238E27FC236}">
              <a16:creationId xmlns:a16="http://schemas.microsoft.com/office/drawing/2014/main" xmlns="" id="{4B49F502-0F56-4BAC-BF58-045BF106C605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7" name="TextBox 5366">
          <a:extLst>
            <a:ext uri="{FF2B5EF4-FFF2-40B4-BE49-F238E27FC236}">
              <a16:creationId xmlns:a16="http://schemas.microsoft.com/office/drawing/2014/main" xmlns="" id="{41F14B34-1CB1-4DD8-A0F0-892851282B87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8" name="TextBox 5367">
          <a:extLst>
            <a:ext uri="{FF2B5EF4-FFF2-40B4-BE49-F238E27FC236}">
              <a16:creationId xmlns:a16="http://schemas.microsoft.com/office/drawing/2014/main" xmlns="" id="{5E2555F9-E9D7-4071-AF87-5928FEF41DE8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69" name="TextBox 5368">
          <a:extLst>
            <a:ext uri="{FF2B5EF4-FFF2-40B4-BE49-F238E27FC236}">
              <a16:creationId xmlns:a16="http://schemas.microsoft.com/office/drawing/2014/main" xmlns="" id="{23535BEF-58E7-42AC-B00F-DD93C517C5BE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0" name="TextBox 5369">
          <a:extLst>
            <a:ext uri="{FF2B5EF4-FFF2-40B4-BE49-F238E27FC236}">
              <a16:creationId xmlns:a16="http://schemas.microsoft.com/office/drawing/2014/main" xmlns="" id="{742F48B4-B94D-4DCE-99DE-6AF0DA65E8EF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1" name="TextBox 5370">
          <a:extLst>
            <a:ext uri="{FF2B5EF4-FFF2-40B4-BE49-F238E27FC236}">
              <a16:creationId xmlns:a16="http://schemas.microsoft.com/office/drawing/2014/main" xmlns="" id="{8AE6105F-EBC3-4D8C-BACC-8634E05B8FD1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2" name="TextBox 5371">
          <a:extLst>
            <a:ext uri="{FF2B5EF4-FFF2-40B4-BE49-F238E27FC236}">
              <a16:creationId xmlns:a16="http://schemas.microsoft.com/office/drawing/2014/main" xmlns="" id="{57F7C5CE-A21A-45FC-BFA6-4DDC26B375BD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3" name="TextBox 5372">
          <a:extLst>
            <a:ext uri="{FF2B5EF4-FFF2-40B4-BE49-F238E27FC236}">
              <a16:creationId xmlns:a16="http://schemas.microsoft.com/office/drawing/2014/main" xmlns="" id="{95043FA0-2968-447F-9D93-7D35F5D14E83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4" name="TextBox 5373">
          <a:extLst>
            <a:ext uri="{FF2B5EF4-FFF2-40B4-BE49-F238E27FC236}">
              <a16:creationId xmlns:a16="http://schemas.microsoft.com/office/drawing/2014/main" xmlns="" id="{C9E101B7-EEC6-4AF1-8D7E-A09854E3042F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5" name="TextBox 5374">
          <a:extLst>
            <a:ext uri="{FF2B5EF4-FFF2-40B4-BE49-F238E27FC236}">
              <a16:creationId xmlns:a16="http://schemas.microsoft.com/office/drawing/2014/main" xmlns="" id="{9D968959-967E-4546-AD44-33A572FEED27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6" name="TextBox 5375">
          <a:extLst>
            <a:ext uri="{FF2B5EF4-FFF2-40B4-BE49-F238E27FC236}">
              <a16:creationId xmlns:a16="http://schemas.microsoft.com/office/drawing/2014/main" xmlns="" id="{3A9BFDFE-9EB1-4720-93D4-2902BCC63930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7" name="TextBox 5376">
          <a:extLst>
            <a:ext uri="{FF2B5EF4-FFF2-40B4-BE49-F238E27FC236}">
              <a16:creationId xmlns:a16="http://schemas.microsoft.com/office/drawing/2014/main" xmlns="" id="{32C13D24-73D5-41C0-B20B-C246DF9264E3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8" name="TextBox 5377">
          <a:extLst>
            <a:ext uri="{FF2B5EF4-FFF2-40B4-BE49-F238E27FC236}">
              <a16:creationId xmlns:a16="http://schemas.microsoft.com/office/drawing/2014/main" xmlns="" id="{8776F47F-F8CD-4F4B-9E25-784C6C9E4E95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79" name="TextBox 5378">
          <a:extLst>
            <a:ext uri="{FF2B5EF4-FFF2-40B4-BE49-F238E27FC236}">
              <a16:creationId xmlns:a16="http://schemas.microsoft.com/office/drawing/2014/main" xmlns="" id="{052B8EFC-6D2E-450C-9EAD-B5AAE91027D2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0" name="TextBox 5379">
          <a:extLst>
            <a:ext uri="{FF2B5EF4-FFF2-40B4-BE49-F238E27FC236}">
              <a16:creationId xmlns:a16="http://schemas.microsoft.com/office/drawing/2014/main" xmlns="" id="{6A6FB513-61FB-46CB-980A-A4C18B836394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1" name="TextBox 5380">
          <a:extLst>
            <a:ext uri="{FF2B5EF4-FFF2-40B4-BE49-F238E27FC236}">
              <a16:creationId xmlns:a16="http://schemas.microsoft.com/office/drawing/2014/main" xmlns="" id="{6461C000-1C34-4A01-A49C-E3E001636D5F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2" name="TextBox 5381">
          <a:extLst>
            <a:ext uri="{FF2B5EF4-FFF2-40B4-BE49-F238E27FC236}">
              <a16:creationId xmlns:a16="http://schemas.microsoft.com/office/drawing/2014/main" xmlns="" id="{6D23E5F2-2786-4924-9818-3224DFEBC0E0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3" name="TextBox 5382">
          <a:extLst>
            <a:ext uri="{FF2B5EF4-FFF2-40B4-BE49-F238E27FC236}">
              <a16:creationId xmlns:a16="http://schemas.microsoft.com/office/drawing/2014/main" xmlns="" id="{3ECB469F-7F73-478E-91A7-CE79973EFF41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4" name="TextBox 5383">
          <a:extLst>
            <a:ext uri="{FF2B5EF4-FFF2-40B4-BE49-F238E27FC236}">
              <a16:creationId xmlns:a16="http://schemas.microsoft.com/office/drawing/2014/main" xmlns="" id="{E25D54B4-0CEF-41EA-B53F-1B93B3819FDB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5" name="TextBox 5384">
          <a:extLst>
            <a:ext uri="{FF2B5EF4-FFF2-40B4-BE49-F238E27FC236}">
              <a16:creationId xmlns:a16="http://schemas.microsoft.com/office/drawing/2014/main" xmlns="" id="{28A16E10-F5CF-4837-BE76-7693B97C94D3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6" name="TextBox 5385">
          <a:extLst>
            <a:ext uri="{FF2B5EF4-FFF2-40B4-BE49-F238E27FC236}">
              <a16:creationId xmlns:a16="http://schemas.microsoft.com/office/drawing/2014/main" xmlns="" id="{F8F3F3CE-7EAF-41E7-8347-FCAAB6433D2E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7" name="TextBox 5386">
          <a:extLst>
            <a:ext uri="{FF2B5EF4-FFF2-40B4-BE49-F238E27FC236}">
              <a16:creationId xmlns:a16="http://schemas.microsoft.com/office/drawing/2014/main" xmlns="" id="{95D55E04-1F82-4F67-8CCC-28C575E5BED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8" name="TextBox 5387">
          <a:extLst>
            <a:ext uri="{FF2B5EF4-FFF2-40B4-BE49-F238E27FC236}">
              <a16:creationId xmlns:a16="http://schemas.microsoft.com/office/drawing/2014/main" xmlns="" id="{64A1605D-EAF7-4B9F-AED7-91C06F3F5743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89" name="TextBox 5388">
          <a:extLst>
            <a:ext uri="{FF2B5EF4-FFF2-40B4-BE49-F238E27FC236}">
              <a16:creationId xmlns:a16="http://schemas.microsoft.com/office/drawing/2014/main" xmlns="" id="{0A7E30FC-75FA-4F0A-B359-992B5EAF04EB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0" name="TextBox 5389">
          <a:extLst>
            <a:ext uri="{FF2B5EF4-FFF2-40B4-BE49-F238E27FC236}">
              <a16:creationId xmlns:a16="http://schemas.microsoft.com/office/drawing/2014/main" xmlns="" id="{28BFD4C5-422F-4656-B5C1-FAEC989E295B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1" name="TextBox 5390">
          <a:extLst>
            <a:ext uri="{FF2B5EF4-FFF2-40B4-BE49-F238E27FC236}">
              <a16:creationId xmlns:a16="http://schemas.microsoft.com/office/drawing/2014/main" xmlns="" id="{CAC76C28-A143-4A63-8BF6-297F8C0F388D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2" name="TextBox 5391">
          <a:extLst>
            <a:ext uri="{FF2B5EF4-FFF2-40B4-BE49-F238E27FC236}">
              <a16:creationId xmlns:a16="http://schemas.microsoft.com/office/drawing/2014/main" xmlns="" id="{7C1F8749-CCAC-47EC-A364-E987461C9945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3" name="TextBox 5392">
          <a:extLst>
            <a:ext uri="{FF2B5EF4-FFF2-40B4-BE49-F238E27FC236}">
              <a16:creationId xmlns:a16="http://schemas.microsoft.com/office/drawing/2014/main" xmlns="" id="{2D467A0D-269F-49D7-B380-1CF131401627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4" name="TextBox 5393">
          <a:extLst>
            <a:ext uri="{FF2B5EF4-FFF2-40B4-BE49-F238E27FC236}">
              <a16:creationId xmlns:a16="http://schemas.microsoft.com/office/drawing/2014/main" xmlns="" id="{D5FFCB51-6054-4A73-B73A-E48C12F476C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5" name="TextBox 5394">
          <a:extLst>
            <a:ext uri="{FF2B5EF4-FFF2-40B4-BE49-F238E27FC236}">
              <a16:creationId xmlns:a16="http://schemas.microsoft.com/office/drawing/2014/main" xmlns="" id="{9F54E6F7-922D-449C-82A8-F65F71BB547A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6" name="TextBox 5395">
          <a:extLst>
            <a:ext uri="{FF2B5EF4-FFF2-40B4-BE49-F238E27FC236}">
              <a16:creationId xmlns:a16="http://schemas.microsoft.com/office/drawing/2014/main" xmlns="" id="{023D1049-7556-4BCA-80A7-B802C98A46B7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7" name="TextBox 5396">
          <a:extLst>
            <a:ext uri="{FF2B5EF4-FFF2-40B4-BE49-F238E27FC236}">
              <a16:creationId xmlns:a16="http://schemas.microsoft.com/office/drawing/2014/main" xmlns="" id="{DBCDF3E7-BFE2-4890-85B2-A84E8BC87867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8" name="TextBox 5397">
          <a:extLst>
            <a:ext uri="{FF2B5EF4-FFF2-40B4-BE49-F238E27FC236}">
              <a16:creationId xmlns:a16="http://schemas.microsoft.com/office/drawing/2014/main" xmlns="" id="{ACAB8946-9E3B-46C4-95FF-4DABEC82BFE0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399" name="TextBox 5398">
          <a:extLst>
            <a:ext uri="{FF2B5EF4-FFF2-40B4-BE49-F238E27FC236}">
              <a16:creationId xmlns:a16="http://schemas.microsoft.com/office/drawing/2014/main" xmlns="" id="{55EAFC78-F653-4D27-A554-0CCD5774B15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400" name="TextBox 5399">
          <a:extLst>
            <a:ext uri="{FF2B5EF4-FFF2-40B4-BE49-F238E27FC236}">
              <a16:creationId xmlns:a16="http://schemas.microsoft.com/office/drawing/2014/main" xmlns="" id="{30F2D105-D339-4FF4-BAC1-51EEA02568EB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873</xdr:row>
      <xdr:rowOff>0</xdr:rowOff>
    </xdr:from>
    <xdr:ext cx="184731" cy="271884"/>
    <xdr:sp macro="" textlink="">
      <xdr:nvSpPr>
        <xdr:cNvPr id="5401" name="TextBox 5400">
          <a:extLst>
            <a:ext uri="{FF2B5EF4-FFF2-40B4-BE49-F238E27FC236}">
              <a16:creationId xmlns:a16="http://schemas.microsoft.com/office/drawing/2014/main" xmlns="" id="{B2020FE2-84C3-4809-9485-56D252EB87E9}"/>
            </a:ext>
          </a:extLst>
        </xdr:cNvPr>
        <xdr:cNvSpPr txBox="1"/>
      </xdr:nvSpPr>
      <xdr:spPr>
        <a:xfrm>
          <a:off x="4457700" y="16354425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2" name="TextBox 5401">
          <a:extLst>
            <a:ext uri="{FF2B5EF4-FFF2-40B4-BE49-F238E27FC236}">
              <a16:creationId xmlns:a16="http://schemas.microsoft.com/office/drawing/2014/main" xmlns="" id="{8F86335B-C177-4FDB-8C27-015AAB1FEF5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3" name="TextBox 5402">
          <a:extLst>
            <a:ext uri="{FF2B5EF4-FFF2-40B4-BE49-F238E27FC236}">
              <a16:creationId xmlns:a16="http://schemas.microsoft.com/office/drawing/2014/main" xmlns="" id="{25647397-F35E-4E22-A132-9C16B9AD293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4" name="TextBox 5403">
          <a:extLst>
            <a:ext uri="{FF2B5EF4-FFF2-40B4-BE49-F238E27FC236}">
              <a16:creationId xmlns:a16="http://schemas.microsoft.com/office/drawing/2014/main" xmlns="" id="{FD7C68F4-394B-492E-B79C-9821A38E375B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5" name="TextBox 5404">
          <a:extLst>
            <a:ext uri="{FF2B5EF4-FFF2-40B4-BE49-F238E27FC236}">
              <a16:creationId xmlns:a16="http://schemas.microsoft.com/office/drawing/2014/main" xmlns="" id="{97787A60-3FA7-4E7B-9D0D-D98FC69EB0E1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6" name="TextBox 5405">
          <a:extLst>
            <a:ext uri="{FF2B5EF4-FFF2-40B4-BE49-F238E27FC236}">
              <a16:creationId xmlns:a16="http://schemas.microsoft.com/office/drawing/2014/main" xmlns="" id="{8FF6CEAB-5D82-45CF-A5D4-9FB6D7DF6D85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7" name="TextBox 5406">
          <a:extLst>
            <a:ext uri="{FF2B5EF4-FFF2-40B4-BE49-F238E27FC236}">
              <a16:creationId xmlns:a16="http://schemas.microsoft.com/office/drawing/2014/main" xmlns="" id="{9C3BF3D0-E52E-445D-A163-0E0E86547E3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8" name="TextBox 5407">
          <a:extLst>
            <a:ext uri="{FF2B5EF4-FFF2-40B4-BE49-F238E27FC236}">
              <a16:creationId xmlns:a16="http://schemas.microsoft.com/office/drawing/2014/main" xmlns="" id="{0FFA8904-4661-4AB2-A6DA-12E4ED7F71B3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09" name="TextBox 5408">
          <a:extLst>
            <a:ext uri="{FF2B5EF4-FFF2-40B4-BE49-F238E27FC236}">
              <a16:creationId xmlns:a16="http://schemas.microsoft.com/office/drawing/2014/main" xmlns="" id="{CC6324E5-4A65-46B2-8B50-7D0EA8EC1090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0" name="TextBox 5409">
          <a:extLst>
            <a:ext uri="{FF2B5EF4-FFF2-40B4-BE49-F238E27FC236}">
              <a16:creationId xmlns:a16="http://schemas.microsoft.com/office/drawing/2014/main" xmlns="" id="{BF4D7D49-5B53-4F86-832B-CEF359F09511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1" name="TextBox 5410">
          <a:extLst>
            <a:ext uri="{FF2B5EF4-FFF2-40B4-BE49-F238E27FC236}">
              <a16:creationId xmlns:a16="http://schemas.microsoft.com/office/drawing/2014/main" xmlns="" id="{FCFCA581-2005-4C2E-ACB1-117BA6C77940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2" name="TextBox 5411">
          <a:extLst>
            <a:ext uri="{FF2B5EF4-FFF2-40B4-BE49-F238E27FC236}">
              <a16:creationId xmlns:a16="http://schemas.microsoft.com/office/drawing/2014/main" xmlns="" id="{15CA2747-2632-4DA4-8DBF-56DDAE5A3480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3" name="TextBox 5412">
          <a:extLst>
            <a:ext uri="{FF2B5EF4-FFF2-40B4-BE49-F238E27FC236}">
              <a16:creationId xmlns:a16="http://schemas.microsoft.com/office/drawing/2014/main" xmlns="" id="{52BE60B5-4A02-473A-950B-15976FF5C035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4" name="TextBox 5413">
          <a:extLst>
            <a:ext uri="{FF2B5EF4-FFF2-40B4-BE49-F238E27FC236}">
              <a16:creationId xmlns:a16="http://schemas.microsoft.com/office/drawing/2014/main" xmlns="" id="{75DC4DBB-39EA-490A-8440-6938567FEF1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5" name="TextBox 5414">
          <a:extLst>
            <a:ext uri="{FF2B5EF4-FFF2-40B4-BE49-F238E27FC236}">
              <a16:creationId xmlns:a16="http://schemas.microsoft.com/office/drawing/2014/main" xmlns="" id="{108980A6-FECF-4286-8841-A4A7B4D69762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6" name="TextBox 5415">
          <a:extLst>
            <a:ext uri="{FF2B5EF4-FFF2-40B4-BE49-F238E27FC236}">
              <a16:creationId xmlns:a16="http://schemas.microsoft.com/office/drawing/2014/main" xmlns="" id="{D5CA810A-F07A-44AF-A866-A2C27CD2A8D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7" name="TextBox 5416">
          <a:extLst>
            <a:ext uri="{FF2B5EF4-FFF2-40B4-BE49-F238E27FC236}">
              <a16:creationId xmlns:a16="http://schemas.microsoft.com/office/drawing/2014/main" xmlns="" id="{5768CA44-BDA1-4FFB-A0F4-F5A8849D66BE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8" name="TextBox 5417">
          <a:extLst>
            <a:ext uri="{FF2B5EF4-FFF2-40B4-BE49-F238E27FC236}">
              <a16:creationId xmlns:a16="http://schemas.microsoft.com/office/drawing/2014/main" xmlns="" id="{83D051AD-E7D9-4A18-838D-7512F2B50BEE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19" name="TextBox 5418">
          <a:extLst>
            <a:ext uri="{FF2B5EF4-FFF2-40B4-BE49-F238E27FC236}">
              <a16:creationId xmlns:a16="http://schemas.microsoft.com/office/drawing/2014/main" xmlns="" id="{145C9F61-9E20-49FD-86F1-C67FBEE5030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0" name="TextBox 5419">
          <a:extLst>
            <a:ext uri="{FF2B5EF4-FFF2-40B4-BE49-F238E27FC236}">
              <a16:creationId xmlns:a16="http://schemas.microsoft.com/office/drawing/2014/main" xmlns="" id="{2DA849C8-CB69-4797-8279-C656D5206451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1" name="TextBox 5420">
          <a:extLst>
            <a:ext uri="{FF2B5EF4-FFF2-40B4-BE49-F238E27FC236}">
              <a16:creationId xmlns:a16="http://schemas.microsoft.com/office/drawing/2014/main" xmlns="" id="{14E0448B-C86D-48CF-BA91-7FACAD398391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2" name="TextBox 5421">
          <a:extLst>
            <a:ext uri="{FF2B5EF4-FFF2-40B4-BE49-F238E27FC236}">
              <a16:creationId xmlns:a16="http://schemas.microsoft.com/office/drawing/2014/main" xmlns="" id="{F8917110-6990-4897-9754-9211CA04C0CC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3" name="TextBox 5422">
          <a:extLst>
            <a:ext uri="{FF2B5EF4-FFF2-40B4-BE49-F238E27FC236}">
              <a16:creationId xmlns:a16="http://schemas.microsoft.com/office/drawing/2014/main" xmlns="" id="{AB263E43-929B-4D5F-B985-88B5503873A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4" name="TextBox 5423">
          <a:extLst>
            <a:ext uri="{FF2B5EF4-FFF2-40B4-BE49-F238E27FC236}">
              <a16:creationId xmlns:a16="http://schemas.microsoft.com/office/drawing/2014/main" xmlns="" id="{103AB85F-FC73-435A-9156-5151BCBCAD29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5" name="TextBox 5424">
          <a:extLst>
            <a:ext uri="{FF2B5EF4-FFF2-40B4-BE49-F238E27FC236}">
              <a16:creationId xmlns:a16="http://schemas.microsoft.com/office/drawing/2014/main" xmlns="" id="{A70579CF-399B-49C3-BA41-1A82A10B614C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6" name="TextBox 5425">
          <a:extLst>
            <a:ext uri="{FF2B5EF4-FFF2-40B4-BE49-F238E27FC236}">
              <a16:creationId xmlns:a16="http://schemas.microsoft.com/office/drawing/2014/main" xmlns="" id="{981A945B-17E0-431E-A79E-AEF077B200C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7" name="TextBox 5426">
          <a:extLst>
            <a:ext uri="{FF2B5EF4-FFF2-40B4-BE49-F238E27FC236}">
              <a16:creationId xmlns:a16="http://schemas.microsoft.com/office/drawing/2014/main" xmlns="" id="{4629F5E9-2EDB-43CB-ADF1-91057632ED88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8" name="TextBox 5427">
          <a:extLst>
            <a:ext uri="{FF2B5EF4-FFF2-40B4-BE49-F238E27FC236}">
              <a16:creationId xmlns:a16="http://schemas.microsoft.com/office/drawing/2014/main" xmlns="" id="{68AE444E-E52F-46C5-8B54-2EA2637C2E0D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29" name="TextBox 5428">
          <a:extLst>
            <a:ext uri="{FF2B5EF4-FFF2-40B4-BE49-F238E27FC236}">
              <a16:creationId xmlns:a16="http://schemas.microsoft.com/office/drawing/2014/main" xmlns="" id="{EDB90F23-5A66-4A30-A310-38A5E5C958C7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0" name="TextBox 5429">
          <a:extLst>
            <a:ext uri="{FF2B5EF4-FFF2-40B4-BE49-F238E27FC236}">
              <a16:creationId xmlns:a16="http://schemas.microsoft.com/office/drawing/2014/main" xmlns="" id="{C29F127F-1B5F-425A-90C0-DB27D3237D4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1" name="TextBox 5430">
          <a:extLst>
            <a:ext uri="{FF2B5EF4-FFF2-40B4-BE49-F238E27FC236}">
              <a16:creationId xmlns:a16="http://schemas.microsoft.com/office/drawing/2014/main" xmlns="" id="{6F2576AB-1607-465D-85F1-558D54B8BFB6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2" name="TextBox 5431">
          <a:extLst>
            <a:ext uri="{FF2B5EF4-FFF2-40B4-BE49-F238E27FC236}">
              <a16:creationId xmlns:a16="http://schemas.microsoft.com/office/drawing/2014/main" xmlns="" id="{7B8BDE7B-C5D6-4C09-8CEE-93A7FEC71CC5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3" name="TextBox 5432">
          <a:extLst>
            <a:ext uri="{FF2B5EF4-FFF2-40B4-BE49-F238E27FC236}">
              <a16:creationId xmlns:a16="http://schemas.microsoft.com/office/drawing/2014/main" xmlns="" id="{A6622F23-BAAB-47E9-A03E-86A5AFBEFCDE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4" name="TextBox 5433">
          <a:extLst>
            <a:ext uri="{FF2B5EF4-FFF2-40B4-BE49-F238E27FC236}">
              <a16:creationId xmlns:a16="http://schemas.microsoft.com/office/drawing/2014/main" xmlns="" id="{48D441CE-1221-4E23-9C34-432A3975BFC4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5" name="TextBox 5434">
          <a:extLst>
            <a:ext uri="{FF2B5EF4-FFF2-40B4-BE49-F238E27FC236}">
              <a16:creationId xmlns:a16="http://schemas.microsoft.com/office/drawing/2014/main" xmlns="" id="{70EA23FB-6C03-424D-AFBC-DCB57CB6C5F5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6" name="TextBox 5435">
          <a:extLst>
            <a:ext uri="{FF2B5EF4-FFF2-40B4-BE49-F238E27FC236}">
              <a16:creationId xmlns:a16="http://schemas.microsoft.com/office/drawing/2014/main" xmlns="" id="{6B4074C8-5EAB-41E4-8B50-B6AABEB288C2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7" name="TextBox 5436">
          <a:extLst>
            <a:ext uri="{FF2B5EF4-FFF2-40B4-BE49-F238E27FC236}">
              <a16:creationId xmlns:a16="http://schemas.microsoft.com/office/drawing/2014/main" xmlns="" id="{89889143-4057-4396-A903-5D9D42DE08B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8" name="TextBox 5437">
          <a:extLst>
            <a:ext uri="{FF2B5EF4-FFF2-40B4-BE49-F238E27FC236}">
              <a16:creationId xmlns:a16="http://schemas.microsoft.com/office/drawing/2014/main" xmlns="" id="{47F67419-069E-4DBC-8AC5-ED15E0FD0F22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39" name="TextBox 5438">
          <a:extLst>
            <a:ext uri="{FF2B5EF4-FFF2-40B4-BE49-F238E27FC236}">
              <a16:creationId xmlns:a16="http://schemas.microsoft.com/office/drawing/2014/main" xmlns="" id="{B6B9D07E-D205-4D99-B64B-52855C42AB84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0" name="TextBox 5439">
          <a:extLst>
            <a:ext uri="{FF2B5EF4-FFF2-40B4-BE49-F238E27FC236}">
              <a16:creationId xmlns:a16="http://schemas.microsoft.com/office/drawing/2014/main" xmlns="" id="{B74ED603-5085-45BD-B58E-C4E3909478D3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1" name="TextBox 5440">
          <a:extLst>
            <a:ext uri="{FF2B5EF4-FFF2-40B4-BE49-F238E27FC236}">
              <a16:creationId xmlns:a16="http://schemas.microsoft.com/office/drawing/2014/main" xmlns="" id="{F13A6E76-7CCD-4036-BDE8-04485787A522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2" name="TextBox 5441">
          <a:extLst>
            <a:ext uri="{FF2B5EF4-FFF2-40B4-BE49-F238E27FC236}">
              <a16:creationId xmlns:a16="http://schemas.microsoft.com/office/drawing/2014/main" xmlns="" id="{651671EC-0884-4D22-9C6C-C895CE1CC949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3" name="TextBox 5442">
          <a:extLst>
            <a:ext uri="{FF2B5EF4-FFF2-40B4-BE49-F238E27FC236}">
              <a16:creationId xmlns:a16="http://schemas.microsoft.com/office/drawing/2014/main" xmlns="" id="{68B45FBB-0D99-436E-8137-81E54B6F48E3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4" name="TextBox 5443">
          <a:extLst>
            <a:ext uri="{FF2B5EF4-FFF2-40B4-BE49-F238E27FC236}">
              <a16:creationId xmlns:a16="http://schemas.microsoft.com/office/drawing/2014/main" xmlns="" id="{0BD33625-1236-4FA1-99E2-B1E8D3C6FC9A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5" name="TextBox 5444">
          <a:extLst>
            <a:ext uri="{FF2B5EF4-FFF2-40B4-BE49-F238E27FC236}">
              <a16:creationId xmlns:a16="http://schemas.microsoft.com/office/drawing/2014/main" xmlns="" id="{17976957-4059-4DD0-BE13-59BC951BF702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6" name="TextBox 5445">
          <a:extLst>
            <a:ext uri="{FF2B5EF4-FFF2-40B4-BE49-F238E27FC236}">
              <a16:creationId xmlns:a16="http://schemas.microsoft.com/office/drawing/2014/main" xmlns="" id="{3E9DD554-60AA-4261-A7E5-9D00A0FD8817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7" name="TextBox 5446">
          <a:extLst>
            <a:ext uri="{FF2B5EF4-FFF2-40B4-BE49-F238E27FC236}">
              <a16:creationId xmlns:a16="http://schemas.microsoft.com/office/drawing/2014/main" xmlns="" id="{45422E25-C79E-4836-BD81-1305B90759AD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8" name="TextBox 5447">
          <a:extLst>
            <a:ext uri="{FF2B5EF4-FFF2-40B4-BE49-F238E27FC236}">
              <a16:creationId xmlns:a16="http://schemas.microsoft.com/office/drawing/2014/main" xmlns="" id="{0200424E-50EE-4860-B625-604E04F17967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891</xdr:row>
      <xdr:rowOff>0</xdr:rowOff>
    </xdr:from>
    <xdr:ext cx="184731" cy="271884"/>
    <xdr:sp macro="" textlink="">
      <xdr:nvSpPr>
        <xdr:cNvPr id="5449" name="TextBox 5448">
          <a:extLst>
            <a:ext uri="{FF2B5EF4-FFF2-40B4-BE49-F238E27FC236}">
              <a16:creationId xmlns:a16="http://schemas.microsoft.com/office/drawing/2014/main" xmlns="" id="{A617AD06-110C-41CF-AA71-E029D986F290}"/>
            </a:ext>
          </a:extLst>
        </xdr:cNvPr>
        <xdr:cNvSpPr txBox="1"/>
      </xdr:nvSpPr>
      <xdr:spPr>
        <a:xfrm>
          <a:off x="4457700" y="20707350"/>
          <a:ext cx="184731" cy="2718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U%20TH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U TINH CHI TIET CUA KE TOAN"/>
      <sheetName val="TONG HOP CHUNG KE TOAN"/>
    </sheetNames>
    <sheetDataSet>
      <sheetData sheetId="0">
        <row r="120">
          <cell r="O120">
            <v>2148631.5789473685</v>
          </cell>
        </row>
        <row r="179">
          <cell r="O179">
            <v>2523002.4291497977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0"/>
  <sheetViews>
    <sheetView tabSelected="1" topLeftCell="A2095" workbookViewId="0">
      <selection activeCell="B2101" sqref="B2101:B2109"/>
    </sheetView>
  </sheetViews>
  <sheetFormatPr defaultRowHeight="15.75"/>
  <cols>
    <col min="1" max="1" width="2.75" customWidth="1"/>
    <col min="2" max="2" width="19" style="25" customWidth="1"/>
    <col min="3" max="3" width="7.5" style="25" customWidth="1"/>
    <col min="4" max="4" width="18.25" style="603" customWidth="1"/>
    <col min="5" max="5" width="8.5" style="26" customWidth="1"/>
    <col min="6" max="6" width="6.875" customWidth="1"/>
    <col min="7" max="7" width="7.125" customWidth="1"/>
    <col min="8" max="8" width="6.375" customWidth="1"/>
    <col min="9" max="9" width="6.125" customWidth="1"/>
    <col min="11" max="11" width="7.25" customWidth="1"/>
    <col min="13" max="13" width="8.125" customWidth="1"/>
    <col min="14" max="14" width="11.75" customWidth="1"/>
    <col min="15" max="15" width="14.75" customWidth="1"/>
    <col min="16" max="16" width="18.125" bestFit="1" customWidth="1"/>
  </cols>
  <sheetData>
    <row r="1" spans="1:15">
      <c r="A1" s="1105" t="s">
        <v>0</v>
      </c>
      <c r="B1" s="1105"/>
      <c r="C1" s="1105"/>
      <c r="D1" s="1105"/>
      <c r="M1" s="1"/>
    </row>
    <row r="2" spans="1:15" ht="18.75">
      <c r="A2" s="1105" t="s">
        <v>44</v>
      </c>
      <c r="B2" s="1105"/>
      <c r="C2" s="1105"/>
      <c r="D2" s="1105"/>
      <c r="E2" s="27"/>
      <c r="F2" s="2"/>
      <c r="G2" s="2"/>
      <c r="H2" s="2"/>
      <c r="I2" s="2"/>
      <c r="J2" s="2"/>
      <c r="K2" s="2"/>
      <c r="L2" s="2"/>
      <c r="M2" s="3"/>
    </row>
    <row r="3" spans="1:15" ht="48.75" customHeight="1">
      <c r="A3" s="1106" t="s">
        <v>23</v>
      </c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</row>
    <row r="4" spans="1:15">
      <c r="A4" s="4"/>
      <c r="E4" s="28"/>
      <c r="F4" s="4"/>
      <c r="G4" s="4"/>
      <c r="H4" s="4"/>
      <c r="I4" s="4"/>
      <c r="J4" s="4"/>
      <c r="K4" s="4"/>
      <c r="L4" s="4"/>
      <c r="M4" s="5"/>
      <c r="N4" s="1107" t="s">
        <v>4</v>
      </c>
      <c r="O4" s="1107"/>
    </row>
    <row r="5" spans="1:15">
      <c r="A5" s="1099" t="s">
        <v>1</v>
      </c>
      <c r="B5" s="1108" t="s">
        <v>5</v>
      </c>
      <c r="C5" s="1108" t="s">
        <v>6</v>
      </c>
      <c r="D5" s="1109" t="s">
        <v>7</v>
      </c>
      <c r="E5" s="1110" t="s">
        <v>2</v>
      </c>
      <c r="F5" s="1099" t="s">
        <v>8</v>
      </c>
      <c r="G5" s="1099" t="s">
        <v>9</v>
      </c>
      <c r="H5" s="1099" t="s">
        <v>10</v>
      </c>
      <c r="I5" s="1099" t="s">
        <v>11</v>
      </c>
      <c r="J5" s="1099" t="s">
        <v>12</v>
      </c>
      <c r="K5" s="1099" t="s">
        <v>13</v>
      </c>
      <c r="L5" s="1114" t="s">
        <v>14</v>
      </c>
      <c r="M5" s="1112" t="s">
        <v>15</v>
      </c>
      <c r="N5" s="1113" t="s">
        <v>16</v>
      </c>
      <c r="O5" s="1099" t="s">
        <v>17</v>
      </c>
    </row>
    <row r="6" spans="1:15" ht="62.25" customHeight="1">
      <c r="A6" s="1099"/>
      <c r="B6" s="1108"/>
      <c r="C6" s="1108"/>
      <c r="D6" s="1109"/>
      <c r="E6" s="1111"/>
      <c r="F6" s="1099"/>
      <c r="G6" s="1099"/>
      <c r="H6" s="1099"/>
      <c r="I6" s="1099"/>
      <c r="J6" s="1099"/>
      <c r="K6" s="1099"/>
      <c r="L6" s="1114"/>
      <c r="M6" s="1112"/>
      <c r="N6" s="1113"/>
      <c r="O6" s="1099"/>
    </row>
    <row r="7" spans="1:15">
      <c r="A7" s="6">
        <v>1</v>
      </c>
      <c r="B7" s="41">
        <v>2</v>
      </c>
      <c r="C7" s="41">
        <v>3</v>
      </c>
      <c r="D7" s="604">
        <v>4</v>
      </c>
      <c r="E7" s="29"/>
      <c r="F7" s="6" t="s">
        <v>18</v>
      </c>
      <c r="G7" s="6" t="s">
        <v>19</v>
      </c>
      <c r="H7" s="6" t="s">
        <v>20</v>
      </c>
      <c r="I7" s="6" t="s">
        <v>21</v>
      </c>
      <c r="J7" s="6">
        <v>6</v>
      </c>
      <c r="K7" s="6">
        <v>7</v>
      </c>
      <c r="L7" s="6">
        <v>8</v>
      </c>
      <c r="M7" s="7">
        <v>9</v>
      </c>
      <c r="N7" s="7">
        <v>10</v>
      </c>
      <c r="O7" s="6">
        <v>11</v>
      </c>
    </row>
    <row r="8" spans="1:15">
      <c r="A8" s="8" t="s">
        <v>22</v>
      </c>
      <c r="B8" s="44" t="s">
        <v>31</v>
      </c>
      <c r="C8" s="42"/>
      <c r="D8" s="604"/>
      <c r="E8" s="30"/>
      <c r="F8" s="9"/>
      <c r="G8" s="9"/>
      <c r="H8" s="9"/>
      <c r="I8" s="9"/>
      <c r="J8" s="9"/>
      <c r="K8" s="9"/>
      <c r="L8" s="9"/>
      <c r="M8" s="10"/>
      <c r="N8" s="17"/>
      <c r="O8" s="17"/>
    </row>
    <row r="9" spans="1:15">
      <c r="A9" s="12">
        <v>1</v>
      </c>
      <c r="B9" s="42" t="s">
        <v>32</v>
      </c>
      <c r="C9" s="47" t="s">
        <v>33</v>
      </c>
      <c r="D9" s="605" t="s">
        <v>34</v>
      </c>
      <c r="E9" s="31"/>
      <c r="F9" s="13">
        <v>2.1</v>
      </c>
      <c r="G9" s="14">
        <v>2.1</v>
      </c>
      <c r="H9" s="15"/>
      <c r="I9" s="15"/>
      <c r="J9" s="16">
        <v>1800000</v>
      </c>
      <c r="K9" s="15">
        <v>12</v>
      </c>
      <c r="L9" s="8">
        <v>1400</v>
      </c>
      <c r="M9" s="8">
        <v>608</v>
      </c>
      <c r="N9" s="17">
        <f t="shared" ref="N9:N42" si="0">F9*J9*K9/L9*35/52</f>
        <v>21807.692307692309</v>
      </c>
      <c r="O9" s="17">
        <f t="shared" ref="O9:O67" si="1">N9*0.2*M9</f>
        <v>2651815.384615385</v>
      </c>
    </row>
    <row r="10" spans="1:15">
      <c r="A10" s="12">
        <v>1</v>
      </c>
      <c r="B10" s="42" t="s">
        <v>32</v>
      </c>
      <c r="C10" s="47" t="s">
        <v>33</v>
      </c>
      <c r="D10" s="605" t="s">
        <v>35</v>
      </c>
      <c r="E10" s="31"/>
      <c r="F10" s="13">
        <v>3.03</v>
      </c>
      <c r="G10" s="14">
        <v>3.03</v>
      </c>
      <c r="H10" s="15"/>
      <c r="I10" s="15"/>
      <c r="J10" s="16">
        <v>1800000</v>
      </c>
      <c r="K10" s="15">
        <v>12</v>
      </c>
      <c r="L10" s="8">
        <v>1400</v>
      </c>
      <c r="M10" s="8">
        <v>608</v>
      </c>
      <c r="N10" s="17">
        <f t="shared" si="0"/>
        <v>31465.384615384617</v>
      </c>
      <c r="O10" s="17">
        <f t="shared" si="1"/>
        <v>3826190.7692307695</v>
      </c>
    </row>
    <row r="11" spans="1:15">
      <c r="A11" s="12">
        <v>1</v>
      </c>
      <c r="B11" s="42" t="s">
        <v>36</v>
      </c>
      <c r="C11" s="47" t="s">
        <v>37</v>
      </c>
      <c r="D11" s="605" t="s">
        <v>38</v>
      </c>
      <c r="E11" s="31"/>
      <c r="F11" s="13">
        <v>2.1</v>
      </c>
      <c r="G11" s="14">
        <v>2.1</v>
      </c>
      <c r="H11" s="15"/>
      <c r="I11" s="15"/>
      <c r="J11" s="16">
        <v>1800000</v>
      </c>
      <c r="K11" s="15">
        <v>12</v>
      </c>
      <c r="L11" s="8">
        <v>1400</v>
      </c>
      <c r="M11" s="8">
        <v>1400</v>
      </c>
      <c r="N11" s="17">
        <f t="shared" si="0"/>
        <v>21807.692307692309</v>
      </c>
      <c r="O11" s="17">
        <f t="shared" si="1"/>
        <v>6106153.8461538469</v>
      </c>
    </row>
    <row r="12" spans="1:15">
      <c r="A12" s="12">
        <v>1</v>
      </c>
      <c r="B12" s="42" t="s">
        <v>39</v>
      </c>
      <c r="C12" s="47" t="s">
        <v>40</v>
      </c>
      <c r="D12" s="605" t="s">
        <v>41</v>
      </c>
      <c r="E12" s="31"/>
      <c r="F12" s="13">
        <v>3.1799999999999997</v>
      </c>
      <c r="G12" s="18">
        <v>3.03</v>
      </c>
      <c r="H12" s="15">
        <v>0.15</v>
      </c>
      <c r="I12" s="15"/>
      <c r="J12" s="16">
        <v>1800000</v>
      </c>
      <c r="K12" s="15">
        <v>12</v>
      </c>
      <c r="L12" s="8">
        <v>1400</v>
      </c>
      <c r="M12" s="8">
        <v>816</v>
      </c>
      <c r="N12" s="17">
        <f t="shared" si="0"/>
        <v>33023.076923076915</v>
      </c>
      <c r="O12" s="17">
        <f t="shared" si="1"/>
        <v>5389366.1538461521</v>
      </c>
    </row>
    <row r="13" spans="1:15">
      <c r="A13" s="45" t="s">
        <v>42</v>
      </c>
      <c r="B13" s="46"/>
      <c r="C13" s="48"/>
      <c r="D13" s="159"/>
      <c r="E13" s="32"/>
      <c r="F13" s="23"/>
      <c r="G13" s="22"/>
      <c r="H13" s="22"/>
      <c r="I13" s="22"/>
      <c r="J13" s="16"/>
      <c r="K13" s="22"/>
      <c r="L13" s="22"/>
      <c r="M13" s="24">
        <f>SUM(M9:M12)</f>
        <v>3432</v>
      </c>
      <c r="N13" s="17"/>
      <c r="O13" s="64">
        <f>SUM(O9:O12)</f>
        <v>17973526.153846152</v>
      </c>
    </row>
    <row r="14" spans="1:15">
      <c r="A14" s="8" t="s">
        <v>22</v>
      </c>
      <c r="B14" s="49" t="s">
        <v>65</v>
      </c>
      <c r="C14" s="8"/>
      <c r="D14" s="30"/>
      <c r="E14" s="30"/>
      <c r="F14" s="9"/>
      <c r="G14" s="9"/>
      <c r="H14" s="9"/>
      <c r="I14" s="9"/>
      <c r="J14" s="9"/>
      <c r="K14" s="9"/>
      <c r="L14" s="9"/>
      <c r="M14" s="10"/>
      <c r="N14" s="17"/>
      <c r="O14" s="17"/>
    </row>
    <row r="15" spans="1:15">
      <c r="A15" s="12">
        <v>1</v>
      </c>
      <c r="B15" s="50" t="s">
        <v>45</v>
      </c>
      <c r="C15" s="12" t="s">
        <v>46</v>
      </c>
      <c r="D15" s="606" t="s">
        <v>47</v>
      </c>
      <c r="E15" s="15" t="s">
        <v>48</v>
      </c>
      <c r="F15" s="13">
        <f>G15+H15+I15</f>
        <v>3.5300000000000002</v>
      </c>
      <c r="G15" s="14">
        <v>3.33</v>
      </c>
      <c r="H15" s="15">
        <v>0.2</v>
      </c>
      <c r="I15" s="15"/>
      <c r="J15" s="16">
        <v>1800000</v>
      </c>
      <c r="K15" s="15">
        <v>12</v>
      </c>
      <c r="L15" s="8">
        <v>1400</v>
      </c>
      <c r="M15" s="15">
        <v>135</v>
      </c>
      <c r="N15" s="17">
        <f t="shared" si="0"/>
        <v>36657.692307692305</v>
      </c>
      <c r="O15" s="17">
        <f t="shared" si="1"/>
        <v>989757.69230769225</v>
      </c>
    </row>
    <row r="16" spans="1:15">
      <c r="A16" s="12">
        <v>1</v>
      </c>
      <c r="B16" s="50" t="s">
        <v>45</v>
      </c>
      <c r="C16" s="12" t="s">
        <v>46</v>
      </c>
      <c r="D16" s="606" t="s">
        <v>47</v>
      </c>
      <c r="E16" s="15" t="s">
        <v>49</v>
      </c>
      <c r="F16" s="13">
        <f t="shared" ref="F16:F28" si="2">G16+H16+I16</f>
        <v>3.5300000000000002</v>
      </c>
      <c r="G16" s="14">
        <v>3.33</v>
      </c>
      <c r="H16" s="15">
        <v>0.2</v>
      </c>
      <c r="I16" s="15"/>
      <c r="J16" s="16">
        <v>1800000</v>
      </c>
      <c r="K16" s="15">
        <v>12</v>
      </c>
      <c r="L16" s="8">
        <v>1400</v>
      </c>
      <c r="M16" s="15">
        <v>135</v>
      </c>
      <c r="N16" s="17">
        <f t="shared" si="0"/>
        <v>36657.692307692305</v>
      </c>
      <c r="O16" s="17">
        <f t="shared" si="1"/>
        <v>989757.69230769225</v>
      </c>
    </row>
    <row r="17" spans="1:15">
      <c r="A17" s="12">
        <v>1</v>
      </c>
      <c r="B17" s="50" t="s">
        <v>45</v>
      </c>
      <c r="C17" s="12" t="s">
        <v>46</v>
      </c>
      <c r="D17" s="606" t="s">
        <v>47</v>
      </c>
      <c r="E17" s="15" t="s">
        <v>50</v>
      </c>
      <c r="F17" s="13">
        <f t="shared" si="2"/>
        <v>3.5300000000000002</v>
      </c>
      <c r="G17" s="14">
        <v>3.33</v>
      </c>
      <c r="H17" s="15">
        <v>0.2</v>
      </c>
      <c r="I17" s="15"/>
      <c r="J17" s="16">
        <v>1800000</v>
      </c>
      <c r="K17" s="15">
        <v>12</v>
      </c>
      <c r="L17" s="8">
        <v>1400</v>
      </c>
      <c r="M17" s="15">
        <v>135</v>
      </c>
      <c r="N17" s="17">
        <f t="shared" si="0"/>
        <v>36657.692307692305</v>
      </c>
      <c r="O17" s="17">
        <f t="shared" si="1"/>
        <v>989757.69230769225</v>
      </c>
    </row>
    <row r="18" spans="1:15">
      <c r="A18" s="12">
        <v>1</v>
      </c>
      <c r="B18" s="50" t="s">
        <v>45</v>
      </c>
      <c r="C18" s="12" t="s">
        <v>46</v>
      </c>
      <c r="D18" s="606" t="s">
        <v>47</v>
      </c>
      <c r="E18" s="15" t="s">
        <v>51</v>
      </c>
      <c r="F18" s="13">
        <f t="shared" si="2"/>
        <v>3.5300000000000002</v>
      </c>
      <c r="G18" s="14">
        <v>3.33</v>
      </c>
      <c r="H18" s="15">
        <v>0.2</v>
      </c>
      <c r="I18" s="15"/>
      <c r="J18" s="16">
        <v>1800000</v>
      </c>
      <c r="K18" s="15">
        <v>12</v>
      </c>
      <c r="L18" s="8">
        <v>1400</v>
      </c>
      <c r="M18" s="15">
        <v>135</v>
      </c>
      <c r="N18" s="17">
        <f t="shared" si="0"/>
        <v>36657.692307692305</v>
      </c>
      <c r="O18" s="17">
        <f t="shared" si="1"/>
        <v>989757.69230769225</v>
      </c>
    </row>
    <row r="19" spans="1:15">
      <c r="A19" s="12">
        <v>1</v>
      </c>
      <c r="B19" s="50" t="s">
        <v>45</v>
      </c>
      <c r="C19" s="12" t="s">
        <v>46</v>
      </c>
      <c r="D19" s="606" t="s">
        <v>47</v>
      </c>
      <c r="E19" s="15" t="s">
        <v>52</v>
      </c>
      <c r="F19" s="13">
        <f t="shared" si="2"/>
        <v>3.5300000000000002</v>
      </c>
      <c r="G19" s="14">
        <v>3.33</v>
      </c>
      <c r="H19" s="15">
        <v>0.2</v>
      </c>
      <c r="I19" s="15"/>
      <c r="J19" s="16">
        <v>1800000</v>
      </c>
      <c r="K19" s="15">
        <v>12</v>
      </c>
      <c r="L19" s="8">
        <v>1400</v>
      </c>
      <c r="M19" s="15">
        <v>135</v>
      </c>
      <c r="N19" s="17">
        <f t="shared" si="0"/>
        <v>36657.692307692305</v>
      </c>
      <c r="O19" s="17">
        <f t="shared" si="1"/>
        <v>989757.69230769225</v>
      </c>
    </row>
    <row r="20" spans="1:15" ht="14.25" customHeight="1">
      <c r="A20" s="12">
        <v>1</v>
      </c>
      <c r="B20" s="50" t="s">
        <v>45</v>
      </c>
      <c r="C20" s="12" t="s">
        <v>46</v>
      </c>
      <c r="D20" s="606" t="s">
        <v>47</v>
      </c>
      <c r="E20" s="15" t="s">
        <v>53</v>
      </c>
      <c r="F20" s="13">
        <f t="shared" si="2"/>
        <v>3.5300000000000002</v>
      </c>
      <c r="G20" s="14">
        <v>3.33</v>
      </c>
      <c r="H20" s="15">
        <v>0.2</v>
      </c>
      <c r="I20" s="15"/>
      <c r="J20" s="16">
        <v>1800000</v>
      </c>
      <c r="K20" s="15">
        <v>12</v>
      </c>
      <c r="L20" s="8">
        <v>1400</v>
      </c>
      <c r="M20" s="15">
        <v>135</v>
      </c>
      <c r="N20" s="17">
        <f t="shared" si="0"/>
        <v>36657.692307692305</v>
      </c>
      <c r="O20" s="17">
        <f t="shared" si="1"/>
        <v>989757.69230769225</v>
      </c>
    </row>
    <row r="21" spans="1:15" ht="17.25" customHeight="1">
      <c r="A21" s="12">
        <v>1</v>
      </c>
      <c r="B21" s="50" t="s">
        <v>45</v>
      </c>
      <c r="C21" s="12" t="s">
        <v>46</v>
      </c>
      <c r="D21" s="606" t="s">
        <v>47</v>
      </c>
      <c r="E21" s="15" t="s">
        <v>54</v>
      </c>
      <c r="F21" s="13">
        <f t="shared" si="2"/>
        <v>3.5300000000000002</v>
      </c>
      <c r="G21" s="14">
        <v>3.33</v>
      </c>
      <c r="H21" s="15">
        <v>0.2</v>
      </c>
      <c r="I21" s="15"/>
      <c r="J21" s="16">
        <v>1800000</v>
      </c>
      <c r="K21" s="15">
        <v>12</v>
      </c>
      <c r="L21" s="8">
        <v>1400</v>
      </c>
      <c r="M21" s="15">
        <v>135</v>
      </c>
      <c r="N21" s="17">
        <f t="shared" si="0"/>
        <v>36657.692307692305</v>
      </c>
      <c r="O21" s="17">
        <f t="shared" si="1"/>
        <v>989757.69230769225</v>
      </c>
    </row>
    <row r="22" spans="1:15">
      <c r="A22" s="12">
        <v>1</v>
      </c>
      <c r="B22" s="50" t="s">
        <v>45</v>
      </c>
      <c r="C22" s="12" t="s">
        <v>46</v>
      </c>
      <c r="D22" s="606" t="s">
        <v>47</v>
      </c>
      <c r="E22" s="15" t="s">
        <v>3</v>
      </c>
      <c r="F22" s="13">
        <f t="shared" si="2"/>
        <v>3.5300000000000002</v>
      </c>
      <c r="G22" s="14">
        <v>3.33</v>
      </c>
      <c r="H22" s="15">
        <v>0.2</v>
      </c>
      <c r="I22" s="15"/>
      <c r="J22" s="16">
        <v>1800000</v>
      </c>
      <c r="K22" s="15">
        <v>12</v>
      </c>
      <c r="L22" s="8">
        <v>1400</v>
      </c>
      <c r="M22" s="15">
        <v>20</v>
      </c>
      <c r="N22" s="17">
        <f t="shared" si="0"/>
        <v>36657.692307692305</v>
      </c>
      <c r="O22" s="17">
        <f t="shared" si="1"/>
        <v>146630.76923076922</v>
      </c>
    </row>
    <row r="23" spans="1:15">
      <c r="A23" s="12">
        <v>1</v>
      </c>
      <c r="B23" s="50" t="s">
        <v>45</v>
      </c>
      <c r="C23" s="12" t="s">
        <v>46</v>
      </c>
      <c r="D23" s="606" t="s">
        <v>47</v>
      </c>
      <c r="E23" s="15" t="s">
        <v>55</v>
      </c>
      <c r="F23" s="13">
        <f t="shared" si="2"/>
        <v>3.5300000000000002</v>
      </c>
      <c r="G23" s="14">
        <v>3.33</v>
      </c>
      <c r="H23" s="15">
        <v>0.2</v>
      </c>
      <c r="I23" s="15"/>
      <c r="J23" s="16">
        <v>1800000</v>
      </c>
      <c r="K23" s="15">
        <v>12</v>
      </c>
      <c r="L23" s="8">
        <v>1400</v>
      </c>
      <c r="M23" s="15">
        <v>19</v>
      </c>
      <c r="N23" s="17">
        <f t="shared" si="0"/>
        <v>36657.692307692305</v>
      </c>
      <c r="O23" s="17">
        <f t="shared" si="1"/>
        <v>139299.23076923075</v>
      </c>
    </row>
    <row r="24" spans="1:15">
      <c r="A24" s="12">
        <v>1</v>
      </c>
      <c r="B24" s="50" t="s">
        <v>45</v>
      </c>
      <c r="C24" s="12" t="s">
        <v>46</v>
      </c>
      <c r="D24" s="606" t="s">
        <v>47</v>
      </c>
      <c r="E24" s="15" t="s">
        <v>56</v>
      </c>
      <c r="F24" s="13">
        <f t="shared" si="2"/>
        <v>3.5300000000000002</v>
      </c>
      <c r="G24" s="14">
        <v>3.33</v>
      </c>
      <c r="H24" s="15">
        <v>0.2</v>
      </c>
      <c r="I24" s="15"/>
      <c r="J24" s="16">
        <v>1800000</v>
      </c>
      <c r="K24" s="15">
        <v>12</v>
      </c>
      <c r="L24" s="8">
        <v>1400</v>
      </c>
      <c r="M24" s="15">
        <v>19</v>
      </c>
      <c r="N24" s="17">
        <f t="shared" si="0"/>
        <v>36657.692307692305</v>
      </c>
      <c r="O24" s="17">
        <f t="shared" si="1"/>
        <v>139299.23076923075</v>
      </c>
    </row>
    <row r="25" spans="1:15">
      <c r="A25" s="12">
        <v>1</v>
      </c>
      <c r="B25" s="50" t="s">
        <v>45</v>
      </c>
      <c r="C25" s="12" t="s">
        <v>46</v>
      </c>
      <c r="D25" s="606" t="s">
        <v>47</v>
      </c>
      <c r="E25" s="15" t="s">
        <v>57</v>
      </c>
      <c r="F25" s="13">
        <f t="shared" si="2"/>
        <v>3.5300000000000002</v>
      </c>
      <c r="G25" s="14">
        <v>3.33</v>
      </c>
      <c r="H25" s="15">
        <v>0.2</v>
      </c>
      <c r="I25" s="15"/>
      <c r="J25" s="16">
        <v>1800000</v>
      </c>
      <c r="K25" s="15">
        <v>12</v>
      </c>
      <c r="L25" s="8">
        <v>1400</v>
      </c>
      <c r="M25" s="15">
        <v>19</v>
      </c>
      <c r="N25" s="17">
        <f t="shared" si="0"/>
        <v>36657.692307692305</v>
      </c>
      <c r="O25" s="17">
        <f t="shared" si="1"/>
        <v>139299.23076923075</v>
      </c>
    </row>
    <row r="26" spans="1:15">
      <c r="A26" s="12">
        <v>1</v>
      </c>
      <c r="B26" s="50" t="s">
        <v>45</v>
      </c>
      <c r="C26" s="12" t="s">
        <v>46</v>
      </c>
      <c r="D26" s="606" t="s">
        <v>47</v>
      </c>
      <c r="E26" s="15" t="s">
        <v>58</v>
      </c>
      <c r="F26" s="13">
        <f t="shared" si="2"/>
        <v>3.5300000000000002</v>
      </c>
      <c r="G26" s="14">
        <v>3.33</v>
      </c>
      <c r="H26" s="15">
        <v>0.2</v>
      </c>
      <c r="I26" s="15"/>
      <c r="J26" s="16">
        <v>1800000</v>
      </c>
      <c r="K26" s="15">
        <v>12</v>
      </c>
      <c r="L26" s="8">
        <v>1400</v>
      </c>
      <c r="M26" s="15">
        <v>19</v>
      </c>
      <c r="N26" s="17">
        <f t="shared" si="0"/>
        <v>36657.692307692305</v>
      </c>
      <c r="O26" s="17">
        <f t="shared" si="1"/>
        <v>139299.23076923075</v>
      </c>
    </row>
    <row r="27" spans="1:15">
      <c r="A27" s="12">
        <v>1</v>
      </c>
      <c r="B27" s="50" t="s">
        <v>45</v>
      </c>
      <c r="C27" s="12" t="s">
        <v>46</v>
      </c>
      <c r="D27" s="606" t="s">
        <v>47</v>
      </c>
      <c r="E27" s="15" t="s">
        <v>59</v>
      </c>
      <c r="F27" s="13">
        <f t="shared" si="2"/>
        <v>3.5300000000000002</v>
      </c>
      <c r="G27" s="14">
        <v>3.33</v>
      </c>
      <c r="H27" s="15">
        <v>0.2</v>
      </c>
      <c r="I27" s="15"/>
      <c r="J27" s="16">
        <v>1800000</v>
      </c>
      <c r="K27" s="15">
        <v>12</v>
      </c>
      <c r="L27" s="8">
        <v>1400</v>
      </c>
      <c r="M27" s="15">
        <v>20</v>
      </c>
      <c r="N27" s="17">
        <f t="shared" si="0"/>
        <v>36657.692307692305</v>
      </c>
      <c r="O27" s="17">
        <f t="shared" si="1"/>
        <v>146630.76923076922</v>
      </c>
    </row>
    <row r="28" spans="1:15" ht="18.75">
      <c r="A28" s="12">
        <v>1</v>
      </c>
      <c r="B28" s="50" t="s">
        <v>45</v>
      </c>
      <c r="C28" s="12" t="s">
        <v>46</v>
      </c>
      <c r="D28" s="606" t="s">
        <v>47</v>
      </c>
      <c r="E28" s="15" t="s">
        <v>60</v>
      </c>
      <c r="F28" s="19">
        <f t="shared" si="2"/>
        <v>3.5300000000000002</v>
      </c>
      <c r="G28" s="14">
        <v>3.33</v>
      </c>
      <c r="H28" s="15">
        <v>0.2</v>
      </c>
      <c r="I28" s="15"/>
      <c r="J28" s="16">
        <v>1800000</v>
      </c>
      <c r="K28" s="15">
        <v>12</v>
      </c>
      <c r="L28" s="8">
        <v>1400</v>
      </c>
      <c r="M28" s="51">
        <v>19</v>
      </c>
      <c r="N28" s="17">
        <f t="shared" si="0"/>
        <v>36657.692307692305</v>
      </c>
      <c r="O28" s="17">
        <f t="shared" si="1"/>
        <v>139299.23076923075</v>
      </c>
    </row>
    <row r="29" spans="1:15">
      <c r="A29" s="12">
        <v>2</v>
      </c>
      <c r="B29" s="50" t="s">
        <v>45</v>
      </c>
      <c r="C29" s="12" t="s">
        <v>46</v>
      </c>
      <c r="D29" s="606" t="s">
        <v>62</v>
      </c>
      <c r="E29" s="15" t="s">
        <v>48</v>
      </c>
      <c r="F29" s="19">
        <f>SUM(G29:H29)</f>
        <v>2.1</v>
      </c>
      <c r="G29" s="15">
        <v>2.1</v>
      </c>
      <c r="H29" s="22"/>
      <c r="I29" s="22"/>
      <c r="J29" s="16">
        <v>1800000</v>
      </c>
      <c r="K29" s="15">
        <v>12</v>
      </c>
      <c r="L29" s="8">
        <v>1400</v>
      </c>
      <c r="M29" s="15">
        <v>15</v>
      </c>
      <c r="N29" s="17">
        <f t="shared" si="0"/>
        <v>21807.692307692309</v>
      </c>
      <c r="O29" s="17">
        <f t="shared" si="1"/>
        <v>65423.076923076929</v>
      </c>
    </row>
    <row r="30" spans="1:15">
      <c r="A30" s="12">
        <v>2</v>
      </c>
      <c r="B30" s="50" t="s">
        <v>45</v>
      </c>
      <c r="C30" s="12" t="s">
        <v>46</v>
      </c>
      <c r="D30" s="606" t="s">
        <v>62</v>
      </c>
      <c r="E30" s="15" t="s">
        <v>49</v>
      </c>
      <c r="F30" s="19">
        <f t="shared" ref="F30:F42" si="3">SUM(G30:H30)</f>
        <v>2.1</v>
      </c>
      <c r="G30" s="15">
        <v>2.1</v>
      </c>
      <c r="H30" s="22"/>
      <c r="I30" s="22"/>
      <c r="J30" s="16">
        <v>1800000</v>
      </c>
      <c r="K30" s="15">
        <v>12</v>
      </c>
      <c r="L30" s="8">
        <v>1400</v>
      </c>
      <c r="M30" s="15">
        <v>15</v>
      </c>
      <c r="N30" s="17">
        <f t="shared" si="0"/>
        <v>21807.692307692309</v>
      </c>
      <c r="O30" s="17">
        <f t="shared" si="1"/>
        <v>65423.076923076929</v>
      </c>
    </row>
    <row r="31" spans="1:15">
      <c r="A31" s="12">
        <v>2</v>
      </c>
      <c r="B31" s="50" t="s">
        <v>45</v>
      </c>
      <c r="C31" s="12" t="s">
        <v>46</v>
      </c>
      <c r="D31" s="606" t="s">
        <v>62</v>
      </c>
      <c r="E31" s="15" t="s">
        <v>50</v>
      </c>
      <c r="F31" s="19">
        <f t="shared" si="3"/>
        <v>2.1</v>
      </c>
      <c r="G31" s="15">
        <v>2.1</v>
      </c>
      <c r="H31" s="22"/>
      <c r="I31" s="22"/>
      <c r="J31" s="16">
        <v>1800000</v>
      </c>
      <c r="K31" s="15">
        <v>12</v>
      </c>
      <c r="L31" s="8">
        <v>1400</v>
      </c>
      <c r="M31" s="15">
        <v>15</v>
      </c>
      <c r="N31" s="17">
        <f t="shared" si="0"/>
        <v>21807.692307692309</v>
      </c>
      <c r="O31" s="17">
        <f t="shared" si="1"/>
        <v>65423.076923076929</v>
      </c>
    </row>
    <row r="32" spans="1:15">
      <c r="A32" s="12">
        <v>2</v>
      </c>
      <c r="B32" s="50" t="s">
        <v>45</v>
      </c>
      <c r="C32" s="12" t="s">
        <v>46</v>
      </c>
      <c r="D32" s="606" t="s">
        <v>62</v>
      </c>
      <c r="E32" s="15" t="s">
        <v>51</v>
      </c>
      <c r="F32" s="19">
        <f t="shared" si="3"/>
        <v>2.1</v>
      </c>
      <c r="G32" s="15">
        <v>2.1</v>
      </c>
      <c r="H32" s="22"/>
      <c r="I32" s="22"/>
      <c r="J32" s="16">
        <v>1800000</v>
      </c>
      <c r="K32" s="15">
        <v>12</v>
      </c>
      <c r="L32" s="8">
        <v>1400</v>
      </c>
      <c r="M32" s="15">
        <v>15</v>
      </c>
      <c r="N32" s="17">
        <f t="shared" si="0"/>
        <v>21807.692307692309</v>
      </c>
      <c r="O32" s="17">
        <f t="shared" si="1"/>
        <v>65423.076923076929</v>
      </c>
    </row>
    <row r="33" spans="1:15">
      <c r="A33" s="12">
        <v>2</v>
      </c>
      <c r="B33" s="50" t="s">
        <v>45</v>
      </c>
      <c r="C33" s="12" t="s">
        <v>46</v>
      </c>
      <c r="D33" s="606" t="s">
        <v>62</v>
      </c>
      <c r="E33" s="15" t="s">
        <v>52</v>
      </c>
      <c r="F33" s="19">
        <f t="shared" si="3"/>
        <v>2.1</v>
      </c>
      <c r="G33" s="15">
        <v>2.1</v>
      </c>
      <c r="H33" s="22"/>
      <c r="I33" s="22"/>
      <c r="J33" s="16">
        <v>1800000</v>
      </c>
      <c r="K33" s="15">
        <v>12</v>
      </c>
      <c r="L33" s="8">
        <v>1400</v>
      </c>
      <c r="M33" s="15">
        <v>15</v>
      </c>
      <c r="N33" s="17">
        <f t="shared" si="0"/>
        <v>21807.692307692309</v>
      </c>
      <c r="O33" s="17">
        <f t="shared" si="1"/>
        <v>65423.076923076929</v>
      </c>
    </row>
    <row r="34" spans="1:15">
      <c r="A34" s="12">
        <v>2</v>
      </c>
      <c r="B34" s="50" t="s">
        <v>45</v>
      </c>
      <c r="C34" s="12" t="s">
        <v>46</v>
      </c>
      <c r="D34" s="606" t="s">
        <v>62</v>
      </c>
      <c r="E34" s="15" t="s">
        <v>53</v>
      </c>
      <c r="F34" s="19">
        <f t="shared" si="3"/>
        <v>2.1</v>
      </c>
      <c r="G34" s="15">
        <v>2.1</v>
      </c>
      <c r="H34" s="22"/>
      <c r="I34" s="22"/>
      <c r="J34" s="16">
        <v>1800000</v>
      </c>
      <c r="K34" s="15">
        <v>12</v>
      </c>
      <c r="L34" s="8">
        <v>1400</v>
      </c>
      <c r="M34" s="15">
        <v>15</v>
      </c>
      <c r="N34" s="17">
        <f t="shared" si="0"/>
        <v>21807.692307692309</v>
      </c>
      <c r="O34" s="17">
        <f t="shared" si="1"/>
        <v>65423.076923076929</v>
      </c>
    </row>
    <row r="35" spans="1:15">
      <c r="A35" s="12">
        <v>2</v>
      </c>
      <c r="B35" s="50" t="s">
        <v>45</v>
      </c>
      <c r="C35" s="12" t="s">
        <v>46</v>
      </c>
      <c r="D35" s="606" t="s">
        <v>62</v>
      </c>
      <c r="E35" s="15" t="s">
        <v>54</v>
      </c>
      <c r="F35" s="19">
        <f t="shared" si="3"/>
        <v>2.1</v>
      </c>
      <c r="G35" s="15">
        <v>2.1</v>
      </c>
      <c r="H35" s="22"/>
      <c r="I35" s="22"/>
      <c r="J35" s="16">
        <v>1800000</v>
      </c>
      <c r="K35" s="15">
        <v>12</v>
      </c>
      <c r="L35" s="8">
        <v>1400</v>
      </c>
      <c r="M35" s="15">
        <v>15</v>
      </c>
      <c r="N35" s="17">
        <f t="shared" si="0"/>
        <v>21807.692307692309</v>
      </c>
      <c r="O35" s="17">
        <f t="shared" si="1"/>
        <v>65423.076923076929</v>
      </c>
    </row>
    <row r="36" spans="1:15">
      <c r="A36" s="12">
        <v>2</v>
      </c>
      <c r="B36" s="50" t="s">
        <v>45</v>
      </c>
      <c r="C36" s="12" t="s">
        <v>46</v>
      </c>
      <c r="D36" s="606" t="s">
        <v>62</v>
      </c>
      <c r="E36" s="15" t="s">
        <v>3</v>
      </c>
      <c r="F36" s="19">
        <f t="shared" si="3"/>
        <v>2.1</v>
      </c>
      <c r="G36" s="15">
        <v>2.1</v>
      </c>
      <c r="H36" s="22"/>
      <c r="I36" s="22"/>
      <c r="J36" s="16">
        <v>1800000</v>
      </c>
      <c r="K36" s="15">
        <v>12</v>
      </c>
      <c r="L36" s="8">
        <v>1400</v>
      </c>
      <c r="M36" s="15">
        <v>2</v>
      </c>
      <c r="N36" s="17">
        <f t="shared" si="0"/>
        <v>21807.692307692309</v>
      </c>
      <c r="O36" s="17">
        <f t="shared" si="1"/>
        <v>8723.0769230769238</v>
      </c>
    </row>
    <row r="37" spans="1:15">
      <c r="A37" s="12">
        <v>2</v>
      </c>
      <c r="B37" s="50" t="s">
        <v>45</v>
      </c>
      <c r="C37" s="12" t="s">
        <v>46</v>
      </c>
      <c r="D37" s="606" t="s">
        <v>62</v>
      </c>
      <c r="E37" s="15" t="s">
        <v>55</v>
      </c>
      <c r="F37" s="19">
        <f t="shared" si="3"/>
        <v>2.1</v>
      </c>
      <c r="G37" s="15">
        <v>2.1</v>
      </c>
      <c r="H37" s="22"/>
      <c r="I37" s="22"/>
      <c r="J37" s="16">
        <v>1800000</v>
      </c>
      <c r="K37" s="15">
        <v>12</v>
      </c>
      <c r="L37" s="8">
        <v>1400</v>
      </c>
      <c r="M37" s="15">
        <v>3</v>
      </c>
      <c r="N37" s="17">
        <f t="shared" si="0"/>
        <v>21807.692307692309</v>
      </c>
      <c r="O37" s="17">
        <f t="shared" si="1"/>
        <v>13084.615384615387</v>
      </c>
    </row>
    <row r="38" spans="1:15">
      <c r="A38" s="12">
        <v>2</v>
      </c>
      <c r="B38" s="50" t="s">
        <v>45</v>
      </c>
      <c r="C38" s="12" t="s">
        <v>46</v>
      </c>
      <c r="D38" s="606" t="s">
        <v>62</v>
      </c>
      <c r="E38" s="15" t="s">
        <v>56</v>
      </c>
      <c r="F38" s="19">
        <f t="shared" si="3"/>
        <v>2.1</v>
      </c>
      <c r="G38" s="15">
        <v>2.1</v>
      </c>
      <c r="H38" s="22"/>
      <c r="I38" s="22"/>
      <c r="J38" s="16">
        <v>1800000</v>
      </c>
      <c r="K38" s="15">
        <v>12</v>
      </c>
      <c r="L38" s="8">
        <v>1400</v>
      </c>
      <c r="M38" s="15">
        <v>2</v>
      </c>
      <c r="N38" s="17">
        <f t="shared" si="0"/>
        <v>21807.692307692309</v>
      </c>
      <c r="O38" s="17">
        <f t="shared" si="1"/>
        <v>8723.0769230769238</v>
      </c>
    </row>
    <row r="39" spans="1:15">
      <c r="A39" s="12">
        <v>2</v>
      </c>
      <c r="B39" s="50" t="s">
        <v>45</v>
      </c>
      <c r="C39" s="12" t="s">
        <v>46</v>
      </c>
      <c r="D39" s="606" t="s">
        <v>62</v>
      </c>
      <c r="E39" s="15" t="s">
        <v>57</v>
      </c>
      <c r="F39" s="19">
        <f t="shared" si="3"/>
        <v>2.1</v>
      </c>
      <c r="G39" s="15">
        <v>2.1</v>
      </c>
      <c r="H39" s="22"/>
      <c r="I39" s="22"/>
      <c r="J39" s="16">
        <v>1800000</v>
      </c>
      <c r="K39" s="15">
        <v>12</v>
      </c>
      <c r="L39" s="8">
        <v>1400</v>
      </c>
      <c r="M39" s="15">
        <v>2</v>
      </c>
      <c r="N39" s="17">
        <f t="shared" si="0"/>
        <v>21807.692307692309</v>
      </c>
      <c r="O39" s="17">
        <f t="shared" si="1"/>
        <v>8723.0769230769238</v>
      </c>
    </row>
    <row r="40" spans="1:15">
      <c r="A40" s="12">
        <v>2</v>
      </c>
      <c r="B40" s="50" t="s">
        <v>45</v>
      </c>
      <c r="C40" s="12" t="s">
        <v>46</v>
      </c>
      <c r="D40" s="606" t="s">
        <v>62</v>
      </c>
      <c r="E40" s="15" t="s">
        <v>58</v>
      </c>
      <c r="F40" s="19">
        <f t="shared" si="3"/>
        <v>2.1</v>
      </c>
      <c r="G40" s="15">
        <v>2.1</v>
      </c>
      <c r="H40" s="22"/>
      <c r="I40" s="22"/>
      <c r="J40" s="16">
        <v>1800000</v>
      </c>
      <c r="K40" s="15">
        <v>12</v>
      </c>
      <c r="L40" s="8">
        <v>1400</v>
      </c>
      <c r="M40" s="15">
        <v>2</v>
      </c>
      <c r="N40" s="17">
        <f t="shared" si="0"/>
        <v>21807.692307692309</v>
      </c>
      <c r="O40" s="17">
        <f t="shared" si="1"/>
        <v>8723.0769230769238</v>
      </c>
    </row>
    <row r="41" spans="1:15">
      <c r="A41" s="12">
        <v>2</v>
      </c>
      <c r="B41" s="50" t="s">
        <v>45</v>
      </c>
      <c r="C41" s="12" t="s">
        <v>46</v>
      </c>
      <c r="D41" s="606" t="s">
        <v>62</v>
      </c>
      <c r="E41" s="15" t="s">
        <v>59</v>
      </c>
      <c r="F41" s="19">
        <f t="shared" si="3"/>
        <v>2.1</v>
      </c>
      <c r="G41" s="15">
        <v>2.1</v>
      </c>
      <c r="H41" s="22"/>
      <c r="I41" s="22"/>
      <c r="J41" s="16">
        <v>1800000</v>
      </c>
      <c r="K41" s="15">
        <v>12</v>
      </c>
      <c r="L41" s="8">
        <v>1400</v>
      </c>
      <c r="M41" s="15">
        <v>2</v>
      </c>
      <c r="N41" s="17">
        <f t="shared" si="0"/>
        <v>21807.692307692309</v>
      </c>
      <c r="O41" s="17">
        <f t="shared" si="1"/>
        <v>8723.0769230769238</v>
      </c>
    </row>
    <row r="42" spans="1:15">
      <c r="A42" s="12">
        <v>2</v>
      </c>
      <c r="B42" s="50" t="s">
        <v>45</v>
      </c>
      <c r="C42" s="12" t="s">
        <v>46</v>
      </c>
      <c r="D42" s="606" t="s">
        <v>62</v>
      </c>
      <c r="E42" s="15" t="s">
        <v>60</v>
      </c>
      <c r="F42" s="19">
        <f t="shared" si="3"/>
        <v>2.1</v>
      </c>
      <c r="G42" s="15">
        <v>2.1</v>
      </c>
      <c r="H42" s="22"/>
      <c r="I42" s="22"/>
      <c r="J42" s="16">
        <v>1800000</v>
      </c>
      <c r="K42" s="15">
        <v>12</v>
      </c>
      <c r="L42" s="8">
        <v>1400</v>
      </c>
      <c r="M42" s="15">
        <v>2</v>
      </c>
      <c r="N42" s="17">
        <f t="shared" si="0"/>
        <v>21807.692307692309</v>
      </c>
      <c r="O42" s="17">
        <f t="shared" si="1"/>
        <v>8723.0769230769238</v>
      </c>
    </row>
    <row r="43" spans="1:15">
      <c r="A43" s="53"/>
      <c r="B43" s="54" t="s">
        <v>61</v>
      </c>
      <c r="C43" s="55"/>
      <c r="D43" s="607"/>
      <c r="E43" s="32"/>
      <c r="F43" s="23"/>
      <c r="G43" s="22"/>
      <c r="H43" s="22"/>
      <c r="I43" s="22"/>
      <c r="J43" s="16"/>
      <c r="K43" s="22"/>
      <c r="L43" s="56"/>
      <c r="M43" s="57"/>
      <c r="N43" s="58"/>
      <c r="O43" s="17">
        <f t="shared" si="1"/>
        <v>0</v>
      </c>
    </row>
    <row r="44" spans="1:15">
      <c r="A44" s="20">
        <v>3</v>
      </c>
      <c r="B44" s="50" t="s">
        <v>45</v>
      </c>
      <c r="C44" s="12" t="s">
        <v>46</v>
      </c>
      <c r="D44" s="608" t="s">
        <v>63</v>
      </c>
      <c r="E44" s="15" t="s">
        <v>48</v>
      </c>
      <c r="F44" s="19">
        <f>SUM(G44:H44)</f>
        <v>2.1</v>
      </c>
      <c r="G44" s="15">
        <v>2.1</v>
      </c>
      <c r="H44" s="15"/>
      <c r="I44" s="15"/>
      <c r="J44" s="16">
        <v>1800000</v>
      </c>
      <c r="K44" s="15">
        <v>12</v>
      </c>
      <c r="L44" s="8">
        <v>1400</v>
      </c>
      <c r="M44" s="15">
        <v>25</v>
      </c>
      <c r="N44" s="21">
        <f>F44*J44*K44/L44*35/52</f>
        <v>21807.692307692309</v>
      </c>
      <c r="O44" s="17">
        <f t="shared" si="1"/>
        <v>109038.46153846155</v>
      </c>
    </row>
    <row r="45" spans="1:15">
      <c r="A45" s="20">
        <v>3</v>
      </c>
      <c r="B45" s="50" t="s">
        <v>45</v>
      </c>
      <c r="C45" s="12" t="s">
        <v>46</v>
      </c>
      <c r="D45" s="608" t="s">
        <v>63</v>
      </c>
      <c r="E45" s="15" t="s">
        <v>49</v>
      </c>
      <c r="F45" s="19">
        <f t="shared" ref="F45:F57" si="4">SUM(G45:H45)</f>
        <v>2.1</v>
      </c>
      <c r="G45" s="15">
        <v>2.1</v>
      </c>
      <c r="H45" s="15"/>
      <c r="I45" s="15"/>
      <c r="J45" s="16">
        <v>1800000</v>
      </c>
      <c r="K45" s="15">
        <v>12</v>
      </c>
      <c r="L45" s="8">
        <v>1400</v>
      </c>
      <c r="M45" s="15">
        <v>25</v>
      </c>
      <c r="N45" s="21">
        <f t="shared" ref="N45:N100" si="5">F45*J45*K45/L45*35/52</f>
        <v>21807.692307692309</v>
      </c>
      <c r="O45" s="17">
        <f t="shared" si="1"/>
        <v>109038.46153846155</v>
      </c>
    </row>
    <row r="46" spans="1:15">
      <c r="A46" s="20">
        <v>3</v>
      </c>
      <c r="B46" s="50" t="s">
        <v>45</v>
      </c>
      <c r="C46" s="12" t="s">
        <v>46</v>
      </c>
      <c r="D46" s="608" t="s">
        <v>63</v>
      </c>
      <c r="E46" s="15" t="s">
        <v>50</v>
      </c>
      <c r="F46" s="19">
        <f t="shared" si="4"/>
        <v>2.1</v>
      </c>
      <c r="G46" s="15">
        <v>2.1</v>
      </c>
      <c r="H46" s="15"/>
      <c r="I46" s="15"/>
      <c r="J46" s="16">
        <v>1800000</v>
      </c>
      <c r="K46" s="15">
        <v>12</v>
      </c>
      <c r="L46" s="8">
        <v>1400</v>
      </c>
      <c r="M46" s="15">
        <v>25</v>
      </c>
      <c r="N46" s="21">
        <f t="shared" si="5"/>
        <v>21807.692307692309</v>
      </c>
      <c r="O46" s="17">
        <f t="shared" si="1"/>
        <v>109038.46153846155</v>
      </c>
    </row>
    <row r="47" spans="1:15" ht="15.75" customHeight="1">
      <c r="A47" s="20">
        <v>3</v>
      </c>
      <c r="B47" s="50" t="s">
        <v>45</v>
      </c>
      <c r="C47" s="12" t="s">
        <v>46</v>
      </c>
      <c r="D47" s="608" t="s">
        <v>63</v>
      </c>
      <c r="E47" s="15" t="s">
        <v>51</v>
      </c>
      <c r="F47" s="19">
        <f t="shared" si="4"/>
        <v>2.1</v>
      </c>
      <c r="G47" s="15">
        <v>2.1</v>
      </c>
      <c r="H47" s="15"/>
      <c r="I47" s="15"/>
      <c r="J47" s="16">
        <v>1800000</v>
      </c>
      <c r="K47" s="15">
        <v>12</v>
      </c>
      <c r="L47" s="8">
        <v>1400</v>
      </c>
      <c r="M47" s="15">
        <v>25</v>
      </c>
      <c r="N47" s="21">
        <f t="shared" si="5"/>
        <v>21807.692307692309</v>
      </c>
      <c r="O47" s="17">
        <f t="shared" si="1"/>
        <v>109038.46153846155</v>
      </c>
    </row>
    <row r="48" spans="1:15">
      <c r="A48" s="20">
        <v>3</v>
      </c>
      <c r="B48" s="50" t="s">
        <v>45</v>
      </c>
      <c r="C48" s="12" t="s">
        <v>46</v>
      </c>
      <c r="D48" s="608" t="s">
        <v>63</v>
      </c>
      <c r="E48" s="15" t="s">
        <v>52</v>
      </c>
      <c r="F48" s="19">
        <f t="shared" si="4"/>
        <v>2.1</v>
      </c>
      <c r="G48" s="15">
        <v>2.1</v>
      </c>
      <c r="H48" s="15"/>
      <c r="I48" s="15"/>
      <c r="J48" s="16">
        <v>1800000</v>
      </c>
      <c r="K48" s="15">
        <v>12</v>
      </c>
      <c r="L48" s="8">
        <v>1400</v>
      </c>
      <c r="M48" s="15">
        <v>25</v>
      </c>
      <c r="N48" s="21">
        <f t="shared" si="5"/>
        <v>21807.692307692309</v>
      </c>
      <c r="O48" s="17">
        <f t="shared" si="1"/>
        <v>109038.46153846155</v>
      </c>
    </row>
    <row r="49" spans="1:15">
      <c r="A49" s="20">
        <v>3</v>
      </c>
      <c r="B49" s="50" t="s">
        <v>45</v>
      </c>
      <c r="C49" s="12" t="s">
        <v>46</v>
      </c>
      <c r="D49" s="608" t="s">
        <v>63</v>
      </c>
      <c r="E49" s="15" t="s">
        <v>53</v>
      </c>
      <c r="F49" s="19">
        <f t="shared" si="4"/>
        <v>2.1</v>
      </c>
      <c r="G49" s="15">
        <v>2.1</v>
      </c>
      <c r="H49" s="15"/>
      <c r="I49" s="15"/>
      <c r="J49" s="16">
        <v>1800000</v>
      </c>
      <c r="K49" s="15">
        <v>12</v>
      </c>
      <c r="L49" s="8">
        <v>1400</v>
      </c>
      <c r="M49" s="15">
        <v>25</v>
      </c>
      <c r="N49" s="21">
        <f t="shared" si="5"/>
        <v>21807.692307692309</v>
      </c>
      <c r="O49" s="17">
        <f t="shared" si="1"/>
        <v>109038.46153846155</v>
      </c>
    </row>
    <row r="50" spans="1:15">
      <c r="A50" s="20">
        <v>3</v>
      </c>
      <c r="B50" s="50" t="s">
        <v>45</v>
      </c>
      <c r="C50" s="12" t="s">
        <v>46</v>
      </c>
      <c r="D50" s="608" t="s">
        <v>63</v>
      </c>
      <c r="E50" s="15" t="s">
        <v>54</v>
      </c>
      <c r="F50" s="19">
        <f t="shared" si="4"/>
        <v>2.1</v>
      </c>
      <c r="G50" s="15">
        <v>2.1</v>
      </c>
      <c r="H50" s="15"/>
      <c r="I50" s="15"/>
      <c r="J50" s="16">
        <v>1800000</v>
      </c>
      <c r="K50" s="15">
        <v>12</v>
      </c>
      <c r="L50" s="8">
        <v>1400</v>
      </c>
      <c r="M50" s="15">
        <v>25</v>
      </c>
      <c r="N50" s="21">
        <f t="shared" si="5"/>
        <v>21807.692307692309</v>
      </c>
      <c r="O50" s="17">
        <f t="shared" si="1"/>
        <v>109038.46153846155</v>
      </c>
    </row>
    <row r="51" spans="1:15">
      <c r="A51" s="20">
        <v>3</v>
      </c>
      <c r="B51" s="50" t="s">
        <v>45</v>
      </c>
      <c r="C51" s="12" t="s">
        <v>46</v>
      </c>
      <c r="D51" s="608" t="s">
        <v>63</v>
      </c>
      <c r="E51" s="15" t="s">
        <v>3</v>
      </c>
      <c r="F51" s="19">
        <f t="shared" si="4"/>
        <v>2.1</v>
      </c>
      <c r="G51" s="15">
        <v>2.1</v>
      </c>
      <c r="H51" s="15"/>
      <c r="I51" s="15"/>
      <c r="J51" s="16">
        <v>1800000</v>
      </c>
      <c r="K51" s="15">
        <v>12</v>
      </c>
      <c r="L51" s="8">
        <v>1400</v>
      </c>
      <c r="M51" s="15">
        <v>4</v>
      </c>
      <c r="N51" s="21">
        <f t="shared" si="5"/>
        <v>21807.692307692309</v>
      </c>
      <c r="O51" s="17">
        <f t="shared" si="1"/>
        <v>17446.153846153848</v>
      </c>
    </row>
    <row r="52" spans="1:15">
      <c r="A52" s="20">
        <v>3</v>
      </c>
      <c r="B52" s="50" t="s">
        <v>45</v>
      </c>
      <c r="C52" s="12" t="s">
        <v>46</v>
      </c>
      <c r="D52" s="608" t="s">
        <v>63</v>
      </c>
      <c r="E52" s="15" t="s">
        <v>55</v>
      </c>
      <c r="F52" s="19">
        <f t="shared" si="4"/>
        <v>2.1</v>
      </c>
      <c r="G52" s="15">
        <v>2.1</v>
      </c>
      <c r="H52" s="15"/>
      <c r="I52" s="15"/>
      <c r="J52" s="16">
        <v>1800000</v>
      </c>
      <c r="K52" s="15">
        <v>12</v>
      </c>
      <c r="L52" s="8">
        <v>1400</v>
      </c>
      <c r="M52" s="15">
        <v>4</v>
      </c>
      <c r="N52" s="21">
        <f t="shared" si="5"/>
        <v>21807.692307692309</v>
      </c>
      <c r="O52" s="17">
        <f t="shared" si="1"/>
        <v>17446.153846153848</v>
      </c>
    </row>
    <row r="53" spans="1:15">
      <c r="A53" s="20">
        <v>3</v>
      </c>
      <c r="B53" s="50" t="s">
        <v>45</v>
      </c>
      <c r="C53" s="12" t="s">
        <v>46</v>
      </c>
      <c r="D53" s="608" t="s">
        <v>63</v>
      </c>
      <c r="E53" s="15" t="s">
        <v>56</v>
      </c>
      <c r="F53" s="19">
        <f t="shared" si="4"/>
        <v>2.1</v>
      </c>
      <c r="G53" s="15">
        <v>2.1</v>
      </c>
      <c r="H53" s="15"/>
      <c r="I53" s="15"/>
      <c r="J53" s="16">
        <v>1800000</v>
      </c>
      <c r="K53" s="15">
        <v>12</v>
      </c>
      <c r="L53" s="8">
        <v>1400</v>
      </c>
      <c r="M53" s="15">
        <v>4</v>
      </c>
      <c r="N53" s="21">
        <f t="shared" si="5"/>
        <v>21807.692307692309</v>
      </c>
      <c r="O53" s="17">
        <f t="shared" si="1"/>
        <v>17446.153846153848</v>
      </c>
    </row>
    <row r="54" spans="1:15">
      <c r="A54" s="20">
        <v>3</v>
      </c>
      <c r="B54" s="50" t="s">
        <v>45</v>
      </c>
      <c r="C54" s="12" t="s">
        <v>46</v>
      </c>
      <c r="D54" s="608" t="s">
        <v>63</v>
      </c>
      <c r="E54" s="15" t="s">
        <v>57</v>
      </c>
      <c r="F54" s="19">
        <f t="shared" si="4"/>
        <v>2.1</v>
      </c>
      <c r="G54" s="15">
        <v>2.1</v>
      </c>
      <c r="H54" s="15"/>
      <c r="I54" s="15"/>
      <c r="J54" s="16">
        <v>1800000</v>
      </c>
      <c r="K54" s="15">
        <v>12</v>
      </c>
      <c r="L54" s="8">
        <v>1400</v>
      </c>
      <c r="M54" s="15">
        <v>4</v>
      </c>
      <c r="N54" s="21">
        <f t="shared" si="5"/>
        <v>21807.692307692309</v>
      </c>
      <c r="O54" s="17">
        <f t="shared" si="1"/>
        <v>17446.153846153848</v>
      </c>
    </row>
    <row r="55" spans="1:15">
      <c r="A55" s="20">
        <v>3</v>
      </c>
      <c r="B55" s="50" t="s">
        <v>45</v>
      </c>
      <c r="C55" s="12" t="s">
        <v>46</v>
      </c>
      <c r="D55" s="608" t="s">
        <v>63</v>
      </c>
      <c r="E55" s="15" t="s">
        <v>58</v>
      </c>
      <c r="F55" s="19">
        <f t="shared" si="4"/>
        <v>2.1</v>
      </c>
      <c r="G55" s="15">
        <v>2.1</v>
      </c>
      <c r="H55" s="15"/>
      <c r="I55" s="15"/>
      <c r="J55" s="16">
        <v>1800000</v>
      </c>
      <c r="K55" s="15">
        <v>12</v>
      </c>
      <c r="L55" s="8">
        <v>1400</v>
      </c>
      <c r="M55" s="15">
        <v>3</v>
      </c>
      <c r="N55" s="21">
        <f t="shared" si="5"/>
        <v>21807.692307692309</v>
      </c>
      <c r="O55" s="17">
        <f t="shared" si="1"/>
        <v>13084.615384615387</v>
      </c>
    </row>
    <row r="56" spans="1:15">
      <c r="A56" s="20">
        <v>3</v>
      </c>
      <c r="B56" s="50" t="s">
        <v>45</v>
      </c>
      <c r="C56" s="12" t="s">
        <v>46</v>
      </c>
      <c r="D56" s="608" t="s">
        <v>63</v>
      </c>
      <c r="E56" s="15" t="s">
        <v>59</v>
      </c>
      <c r="F56" s="19">
        <f t="shared" si="4"/>
        <v>2.1</v>
      </c>
      <c r="G56" s="15">
        <v>2.1</v>
      </c>
      <c r="H56" s="15"/>
      <c r="I56" s="15"/>
      <c r="J56" s="16">
        <v>1800000</v>
      </c>
      <c r="K56" s="15">
        <v>12</v>
      </c>
      <c r="L56" s="8">
        <v>1400</v>
      </c>
      <c r="M56" s="15">
        <v>3</v>
      </c>
      <c r="N56" s="21">
        <f t="shared" si="5"/>
        <v>21807.692307692309</v>
      </c>
      <c r="O56" s="17">
        <f t="shared" si="1"/>
        <v>13084.615384615387</v>
      </c>
    </row>
    <row r="57" spans="1:15">
      <c r="A57" s="20">
        <v>3</v>
      </c>
      <c r="B57" s="50" t="s">
        <v>45</v>
      </c>
      <c r="C57" s="12" t="s">
        <v>46</v>
      </c>
      <c r="D57" s="608" t="s">
        <v>63</v>
      </c>
      <c r="E57" s="15" t="s">
        <v>60</v>
      </c>
      <c r="F57" s="19">
        <f t="shared" si="4"/>
        <v>2.1</v>
      </c>
      <c r="G57" s="15">
        <v>2.1</v>
      </c>
      <c r="H57" s="15"/>
      <c r="I57" s="15"/>
      <c r="J57" s="16">
        <v>1800000</v>
      </c>
      <c r="K57" s="15">
        <v>12</v>
      </c>
      <c r="L57" s="8">
        <v>1400</v>
      </c>
      <c r="M57" s="15">
        <v>3</v>
      </c>
      <c r="N57" s="21">
        <f t="shared" si="5"/>
        <v>21807.692307692309</v>
      </c>
      <c r="O57" s="17">
        <f t="shared" si="1"/>
        <v>13084.615384615387</v>
      </c>
    </row>
    <row r="58" spans="1:15">
      <c r="A58" s="1089" t="s">
        <v>61</v>
      </c>
      <c r="B58" s="1090"/>
      <c r="C58" s="1091"/>
      <c r="D58" s="32"/>
      <c r="E58" s="32"/>
      <c r="F58" s="23"/>
      <c r="G58" s="22"/>
      <c r="H58" s="22"/>
      <c r="I58" s="22"/>
      <c r="J58" s="59"/>
      <c r="K58" s="22"/>
      <c r="L58" s="22"/>
      <c r="M58" s="52"/>
      <c r="N58" s="21"/>
      <c r="O58" s="17"/>
    </row>
    <row r="59" spans="1:15" ht="15.75" customHeight="1">
      <c r="A59" s="510"/>
      <c r="B59" s="1092" t="s">
        <v>537</v>
      </c>
      <c r="C59" s="1093"/>
      <c r="D59" s="512"/>
      <c r="E59" s="512"/>
      <c r="F59" s="511"/>
      <c r="G59" s="511"/>
      <c r="H59" s="511"/>
      <c r="I59" s="511"/>
      <c r="J59" s="511"/>
      <c r="K59" s="511"/>
      <c r="L59" s="511"/>
      <c r="M59" s="513">
        <v>1400</v>
      </c>
      <c r="N59" s="21"/>
      <c r="O59" s="64">
        <f>SUM(O15:O58)</f>
        <v>9313753.8461538479</v>
      </c>
    </row>
    <row r="60" spans="1:15">
      <c r="A60" s="65" t="s">
        <v>22</v>
      </c>
      <c r="B60" s="71" t="s">
        <v>73</v>
      </c>
      <c r="C60" s="66"/>
      <c r="D60" s="609"/>
      <c r="E60" s="65"/>
      <c r="F60" s="65"/>
      <c r="G60" s="65"/>
      <c r="H60" s="65"/>
      <c r="I60" s="65"/>
      <c r="J60" s="65"/>
      <c r="K60" s="65"/>
      <c r="L60" s="65"/>
      <c r="M60" s="65"/>
      <c r="N60" s="21"/>
      <c r="O60" s="17"/>
    </row>
    <row r="61" spans="1:15">
      <c r="A61" s="65">
        <v>1</v>
      </c>
      <c r="B61" s="66" t="s">
        <v>66</v>
      </c>
      <c r="C61" s="66" t="s">
        <v>67</v>
      </c>
      <c r="D61" s="609" t="s">
        <v>68</v>
      </c>
      <c r="E61" s="65"/>
      <c r="F61" s="65">
        <v>2.1</v>
      </c>
      <c r="G61" s="65">
        <v>2.1</v>
      </c>
      <c r="H61" s="65"/>
      <c r="I61" s="65"/>
      <c r="J61" s="65">
        <v>1800000</v>
      </c>
      <c r="K61" s="65">
        <v>12</v>
      </c>
      <c r="L61" s="65">
        <v>1400</v>
      </c>
      <c r="M61" s="65">
        <v>1312</v>
      </c>
      <c r="N61" s="21">
        <f t="shared" si="5"/>
        <v>21807.692307692309</v>
      </c>
      <c r="O61" s="17">
        <f t="shared" si="1"/>
        <v>5722338.461538462</v>
      </c>
    </row>
    <row r="62" spans="1:15">
      <c r="A62" s="65">
        <v>2</v>
      </c>
      <c r="B62" s="66" t="s">
        <v>69</v>
      </c>
      <c r="C62" s="66" t="s">
        <v>70</v>
      </c>
      <c r="D62" s="609" t="s">
        <v>71</v>
      </c>
      <c r="E62" s="65"/>
      <c r="F62" s="65">
        <v>3.66</v>
      </c>
      <c r="G62" s="65">
        <v>3.66</v>
      </c>
      <c r="H62" s="65"/>
      <c r="I62" s="65"/>
      <c r="J62" s="65">
        <v>1800000</v>
      </c>
      <c r="K62" s="65">
        <v>12</v>
      </c>
      <c r="L62" s="65">
        <v>1400</v>
      </c>
      <c r="M62" s="65">
        <v>692</v>
      </c>
      <c r="N62" s="21">
        <f t="shared" si="5"/>
        <v>38007.692307692305</v>
      </c>
      <c r="O62" s="17">
        <f t="shared" si="1"/>
        <v>5260264.615384615</v>
      </c>
    </row>
    <row r="63" spans="1:15" ht="25.5" customHeight="1">
      <c r="A63" s="65">
        <v>3</v>
      </c>
      <c r="B63" s="66" t="s">
        <v>69</v>
      </c>
      <c r="C63" s="66" t="s">
        <v>70</v>
      </c>
      <c r="D63" s="609" t="s">
        <v>72</v>
      </c>
      <c r="E63" s="65"/>
      <c r="F63" s="65">
        <v>3.23</v>
      </c>
      <c r="G63" s="65">
        <v>3.23</v>
      </c>
      <c r="H63" s="65"/>
      <c r="I63" s="65"/>
      <c r="J63" s="65">
        <v>1800000</v>
      </c>
      <c r="K63" s="65">
        <v>12</v>
      </c>
      <c r="L63" s="65">
        <v>1400</v>
      </c>
      <c r="M63" s="65">
        <v>692</v>
      </c>
      <c r="N63" s="21">
        <f t="shared" si="5"/>
        <v>33542.307692307695</v>
      </c>
      <c r="O63" s="17">
        <f t="shared" si="1"/>
        <v>4642255.384615385</v>
      </c>
    </row>
    <row r="64" spans="1:15">
      <c r="A64" s="65"/>
      <c r="B64" s="1102" t="s">
        <v>538</v>
      </c>
      <c r="C64" s="1103"/>
      <c r="D64" s="609"/>
      <c r="E64" s="65"/>
      <c r="F64" s="65"/>
      <c r="G64" s="65"/>
      <c r="H64" s="65"/>
      <c r="I64" s="65"/>
      <c r="J64" s="65"/>
      <c r="K64" s="65"/>
      <c r="L64" s="65"/>
      <c r="M64" s="513">
        <f>SUM(M61:M63)</f>
        <v>2696</v>
      </c>
      <c r="N64" s="21"/>
      <c r="O64" s="64">
        <f>SUM(O61:O63)</f>
        <v>15624858.46153846</v>
      </c>
    </row>
    <row r="65" spans="1:15" s="455" customFormat="1">
      <c r="A65" s="67" t="s">
        <v>78</v>
      </c>
      <c r="B65" s="71"/>
      <c r="C65" s="71"/>
      <c r="D65" s="610"/>
      <c r="E65" s="67"/>
      <c r="F65" s="67"/>
      <c r="G65" s="67"/>
      <c r="H65" s="67"/>
      <c r="I65" s="67"/>
      <c r="J65" s="67"/>
      <c r="K65" s="67"/>
      <c r="L65" s="67"/>
      <c r="M65" s="67"/>
      <c r="N65" s="498"/>
      <c r="O65" s="64"/>
    </row>
    <row r="66" spans="1:15">
      <c r="A66" s="65">
        <v>1</v>
      </c>
      <c r="B66" s="66" t="s">
        <v>74</v>
      </c>
      <c r="C66" s="66" t="s">
        <v>75</v>
      </c>
      <c r="D66" s="609" t="s">
        <v>76</v>
      </c>
      <c r="E66" s="65"/>
      <c r="F66" s="65">
        <v>3.03</v>
      </c>
      <c r="G66" s="65">
        <v>3.03</v>
      </c>
      <c r="H66" s="65"/>
      <c r="I66" s="65"/>
      <c r="J66" s="65">
        <v>1800000</v>
      </c>
      <c r="K66" s="65">
        <v>12</v>
      </c>
      <c r="L66" s="65">
        <v>1400</v>
      </c>
      <c r="M66" s="65">
        <v>680</v>
      </c>
      <c r="N66" s="17">
        <f t="shared" si="5"/>
        <v>31465.384615384617</v>
      </c>
      <c r="O66" s="17">
        <f t="shared" si="1"/>
        <v>4279292.307692308</v>
      </c>
    </row>
    <row r="67" spans="1:15">
      <c r="A67" s="65"/>
      <c r="B67" s="66" t="s">
        <v>74</v>
      </c>
      <c r="C67" s="66" t="s">
        <v>75</v>
      </c>
      <c r="D67" s="609" t="s">
        <v>77</v>
      </c>
      <c r="E67" s="65"/>
      <c r="F67" s="65">
        <v>2.1</v>
      </c>
      <c r="G67" s="65">
        <v>2.1</v>
      </c>
      <c r="H67" s="65"/>
      <c r="I67" s="65"/>
      <c r="J67" s="65">
        <v>1800000</v>
      </c>
      <c r="K67" s="65">
        <v>12</v>
      </c>
      <c r="L67" s="65">
        <v>1400</v>
      </c>
      <c r="M67" s="65">
        <v>680</v>
      </c>
      <c r="N67" s="17">
        <f t="shared" si="5"/>
        <v>21807.692307692309</v>
      </c>
      <c r="O67" s="17">
        <f t="shared" si="1"/>
        <v>2965846.153846154</v>
      </c>
    </row>
    <row r="68" spans="1:15">
      <c r="A68" s="65"/>
      <c r="B68" s="1100" t="s">
        <v>539</v>
      </c>
      <c r="C68" s="1101"/>
      <c r="D68" s="609"/>
      <c r="E68" s="65"/>
      <c r="F68" s="65"/>
      <c r="G68" s="65"/>
      <c r="H68" s="65"/>
      <c r="I68" s="65"/>
      <c r="J68" s="65"/>
      <c r="K68" s="65"/>
      <c r="L68" s="65"/>
      <c r="M68" s="67">
        <v>1360</v>
      </c>
      <c r="N68" s="17"/>
      <c r="O68" s="64">
        <f>SUM(O66:O67)</f>
        <v>7245138.461538462</v>
      </c>
    </row>
    <row r="69" spans="1:15">
      <c r="A69" s="65"/>
      <c r="B69" s="1100" t="s">
        <v>80</v>
      </c>
      <c r="C69" s="1101"/>
      <c r="D69" s="609"/>
      <c r="E69" s="68"/>
      <c r="F69" s="65"/>
      <c r="G69" s="65"/>
      <c r="H69" s="65"/>
      <c r="I69" s="65"/>
      <c r="J69" s="65"/>
      <c r="K69" s="65"/>
      <c r="L69" s="65"/>
      <c r="M69" s="69"/>
      <c r="N69" s="17"/>
      <c r="O69" s="17"/>
    </row>
    <row r="70" spans="1:15">
      <c r="A70" s="65"/>
      <c r="B70" s="66" t="s">
        <v>81</v>
      </c>
      <c r="C70" s="66"/>
      <c r="D70" s="609" t="s">
        <v>82</v>
      </c>
      <c r="E70" s="68"/>
      <c r="F70" s="65">
        <v>3.66</v>
      </c>
      <c r="G70" s="65">
        <v>3.66</v>
      </c>
      <c r="H70" s="65"/>
      <c r="I70" s="65"/>
      <c r="J70" s="65">
        <v>1800000</v>
      </c>
      <c r="K70" s="65">
        <v>12</v>
      </c>
      <c r="L70" s="65">
        <v>1400</v>
      </c>
      <c r="M70" s="70">
        <v>1400</v>
      </c>
      <c r="N70" s="17">
        <f t="shared" si="5"/>
        <v>38007.692307692305</v>
      </c>
      <c r="O70" s="17">
        <f t="shared" ref="O70:O136" si="6">N70*0.2*M70</f>
        <v>10642153.846153846</v>
      </c>
    </row>
    <row r="71" spans="1:15">
      <c r="A71" s="65"/>
      <c r="B71" s="71" t="s">
        <v>83</v>
      </c>
      <c r="C71" s="66"/>
      <c r="D71" s="609"/>
      <c r="E71" s="68"/>
      <c r="F71" s="65"/>
      <c r="G71" s="65"/>
      <c r="H71" s="65"/>
      <c r="I71" s="65"/>
      <c r="J71" s="65"/>
      <c r="K71" s="65"/>
      <c r="L71" s="65"/>
      <c r="M71" s="67">
        <f>SUM(M70)</f>
        <v>1400</v>
      </c>
      <c r="N71" s="17"/>
      <c r="O71" s="64">
        <f>SUM(O70)</f>
        <v>10642153.846153846</v>
      </c>
    </row>
    <row r="72" spans="1:15">
      <c r="A72" s="65"/>
      <c r="B72" s="66"/>
      <c r="C72" s="66"/>
      <c r="D72" s="609"/>
      <c r="E72" s="68"/>
      <c r="F72" s="65"/>
      <c r="G72" s="65"/>
      <c r="H72" s="65"/>
      <c r="I72" s="65"/>
      <c r="J72" s="65"/>
      <c r="K72" s="65"/>
      <c r="L72" s="65"/>
      <c r="M72" s="65"/>
      <c r="N72" s="17"/>
      <c r="O72" s="17"/>
    </row>
    <row r="73" spans="1:15">
      <c r="A73" s="65"/>
      <c r="B73" s="71" t="s">
        <v>84</v>
      </c>
      <c r="C73" s="66"/>
      <c r="D73" s="609"/>
      <c r="E73" s="68"/>
      <c r="F73" s="65"/>
      <c r="G73" s="65"/>
      <c r="H73" s="65"/>
      <c r="I73" s="65"/>
      <c r="J73" s="65"/>
      <c r="K73" s="65"/>
      <c r="L73" s="65"/>
      <c r="M73" s="65"/>
      <c r="N73" s="17"/>
      <c r="O73" s="17"/>
    </row>
    <row r="74" spans="1:15">
      <c r="A74" s="65"/>
      <c r="B74" s="66" t="s">
        <v>85</v>
      </c>
      <c r="C74" s="66" t="s">
        <v>70</v>
      </c>
      <c r="D74" s="609" t="s">
        <v>86</v>
      </c>
      <c r="E74" s="68"/>
      <c r="F74" s="65">
        <v>3.03</v>
      </c>
      <c r="G74" s="65">
        <v>3.03</v>
      </c>
      <c r="H74" s="65"/>
      <c r="I74" s="65"/>
      <c r="J74" s="65">
        <v>1800000</v>
      </c>
      <c r="K74" s="65">
        <v>12</v>
      </c>
      <c r="L74" s="65">
        <v>1400</v>
      </c>
      <c r="M74" s="65">
        <v>284</v>
      </c>
      <c r="N74" s="17">
        <f t="shared" si="5"/>
        <v>31465.384615384617</v>
      </c>
      <c r="O74" s="72">
        <f t="shared" si="6"/>
        <v>1787233.8461538462</v>
      </c>
    </row>
    <row r="75" spans="1:15">
      <c r="A75" s="65"/>
      <c r="B75" s="66"/>
      <c r="C75" s="66"/>
      <c r="D75" s="609" t="s">
        <v>87</v>
      </c>
      <c r="E75" s="68"/>
      <c r="F75" s="65">
        <v>3.06</v>
      </c>
      <c r="G75" s="65">
        <v>3.06</v>
      </c>
      <c r="H75" s="65"/>
      <c r="I75" s="65"/>
      <c r="J75" s="65">
        <v>1800000</v>
      </c>
      <c r="K75" s="65">
        <v>12</v>
      </c>
      <c r="L75" s="65">
        <v>1400</v>
      </c>
      <c r="M75" s="65">
        <v>284</v>
      </c>
      <c r="N75" s="17">
        <f t="shared" si="5"/>
        <v>31776.923076923078</v>
      </c>
      <c r="O75" s="72">
        <f t="shared" si="6"/>
        <v>1804929.230769231</v>
      </c>
    </row>
    <row r="76" spans="1:15">
      <c r="A76" s="65"/>
      <c r="B76" s="71" t="s">
        <v>540</v>
      </c>
      <c r="C76" s="66"/>
      <c r="D76" s="609"/>
      <c r="E76" s="68"/>
      <c r="F76" s="65"/>
      <c r="G76" s="65"/>
      <c r="H76" s="65"/>
      <c r="I76" s="65"/>
      <c r="J76" s="65"/>
      <c r="K76" s="65"/>
      <c r="L76" s="65"/>
      <c r="M76" s="65"/>
      <c r="N76" s="17"/>
      <c r="O76" s="64">
        <f>SUM(O74:O75)</f>
        <v>3592163.076923077</v>
      </c>
    </row>
    <row r="77" spans="1:15">
      <c r="A77" s="8" t="s">
        <v>22</v>
      </c>
      <c r="B77" s="49" t="s">
        <v>88</v>
      </c>
      <c r="C77" s="8"/>
      <c r="D77" s="30"/>
      <c r="E77" s="30"/>
      <c r="F77" s="9"/>
      <c r="G77" s="9"/>
      <c r="H77" s="9"/>
      <c r="I77" s="9"/>
      <c r="J77" s="9"/>
      <c r="K77" s="9"/>
      <c r="L77" s="9"/>
      <c r="M77" s="10"/>
      <c r="N77" s="17"/>
      <c r="O77" s="72"/>
    </row>
    <row r="78" spans="1:15">
      <c r="A78" s="12">
        <v>1</v>
      </c>
      <c r="B78" s="8" t="s">
        <v>89</v>
      </c>
      <c r="C78" s="12" t="s">
        <v>90</v>
      </c>
      <c r="D78" s="175" t="s">
        <v>91</v>
      </c>
      <c r="E78" s="31"/>
      <c r="F78" s="13">
        <v>2.41</v>
      </c>
      <c r="G78" s="14">
        <v>2.41</v>
      </c>
      <c r="H78" s="15"/>
      <c r="I78" s="15"/>
      <c r="J78" s="16">
        <v>1800000</v>
      </c>
      <c r="K78" s="15">
        <v>12</v>
      </c>
      <c r="L78" s="8">
        <v>1400</v>
      </c>
      <c r="M78" s="8">
        <v>1392</v>
      </c>
      <c r="N78" s="17">
        <f t="shared" si="5"/>
        <v>25026.923076923078</v>
      </c>
      <c r="O78" s="72">
        <f t="shared" si="6"/>
        <v>6967495.3846153859</v>
      </c>
    </row>
    <row r="79" spans="1:15">
      <c r="A79" s="12">
        <v>2</v>
      </c>
      <c r="B79" s="8" t="s">
        <v>92</v>
      </c>
      <c r="C79" s="12" t="s">
        <v>93</v>
      </c>
      <c r="D79" s="175" t="s">
        <v>94</v>
      </c>
      <c r="E79" s="31"/>
      <c r="F79" s="13">
        <v>3.33</v>
      </c>
      <c r="G79" s="14">
        <v>3.33</v>
      </c>
      <c r="H79" s="15"/>
      <c r="I79" s="15"/>
      <c r="J79" s="16">
        <v>1800000</v>
      </c>
      <c r="K79" s="15">
        <v>12</v>
      </c>
      <c r="L79" s="8">
        <v>1400</v>
      </c>
      <c r="M79" s="8">
        <v>1384</v>
      </c>
      <c r="N79" s="17">
        <f t="shared" si="5"/>
        <v>34580.769230769234</v>
      </c>
      <c r="O79" s="72">
        <f t="shared" si="6"/>
        <v>9571956.9230769258</v>
      </c>
    </row>
    <row r="80" spans="1:15">
      <c r="A80" s="65"/>
      <c r="B80" s="49" t="s">
        <v>541</v>
      </c>
      <c r="C80" s="66"/>
      <c r="D80" s="609"/>
      <c r="E80" s="68"/>
      <c r="F80" s="65"/>
      <c r="G80" s="65"/>
      <c r="H80" s="65"/>
      <c r="I80" s="65"/>
      <c r="J80" s="65"/>
      <c r="K80" s="65"/>
      <c r="L80" s="65"/>
      <c r="M80" s="67">
        <f>SUM(M78:M79)</f>
        <v>2776</v>
      </c>
      <c r="N80" s="17"/>
      <c r="O80" s="64">
        <f>SUM(O78:O79)</f>
        <v>16539452.307692312</v>
      </c>
    </row>
    <row r="81" spans="1:15">
      <c r="A81" s="65"/>
      <c r="B81" s="66"/>
      <c r="C81" s="66"/>
      <c r="D81" s="609"/>
      <c r="E81" s="68"/>
      <c r="F81" s="65"/>
      <c r="G81" s="65"/>
      <c r="H81" s="65"/>
      <c r="I81" s="65"/>
      <c r="J81" s="65"/>
      <c r="K81" s="65"/>
      <c r="L81" s="65"/>
      <c r="M81" s="65"/>
      <c r="N81" s="17"/>
      <c r="O81" s="72"/>
    </row>
    <row r="82" spans="1:15">
      <c r="A82" s="65"/>
      <c r="B82" s="49" t="s">
        <v>95</v>
      </c>
      <c r="C82" s="66"/>
      <c r="D82" s="609"/>
      <c r="E82" s="68"/>
      <c r="F82" s="65"/>
      <c r="G82" s="65"/>
      <c r="H82" s="65"/>
      <c r="I82" s="65"/>
      <c r="J82" s="65"/>
      <c r="K82" s="65"/>
      <c r="L82" s="65"/>
      <c r="M82" s="65"/>
      <c r="N82" s="17"/>
      <c r="O82" s="72"/>
    </row>
    <row r="83" spans="1:15">
      <c r="A83" s="65"/>
      <c r="B83" s="66" t="s">
        <v>96</v>
      </c>
      <c r="C83" s="66" t="s">
        <v>97</v>
      </c>
      <c r="D83" s="609" t="s">
        <v>98</v>
      </c>
      <c r="E83" s="68"/>
      <c r="F83" s="65">
        <v>2.1</v>
      </c>
      <c r="G83" s="65">
        <v>2.1</v>
      </c>
      <c r="H83" s="65"/>
      <c r="I83" s="65"/>
      <c r="J83" s="16">
        <v>1800000</v>
      </c>
      <c r="K83" s="15">
        <v>12</v>
      </c>
      <c r="L83" s="8">
        <v>1400</v>
      </c>
      <c r="M83" s="65">
        <v>1400</v>
      </c>
      <c r="N83" s="17">
        <f t="shared" si="5"/>
        <v>21807.692307692309</v>
      </c>
      <c r="O83" s="64">
        <f t="shared" si="6"/>
        <v>6106153.8461538469</v>
      </c>
    </row>
    <row r="84" spans="1:15">
      <c r="A84" s="65"/>
      <c r="B84" s="66"/>
      <c r="C84" s="66"/>
      <c r="D84" s="609"/>
      <c r="E84" s="68"/>
      <c r="F84" s="65"/>
      <c r="G84" s="65"/>
      <c r="H84" s="65"/>
      <c r="I84" s="65"/>
      <c r="J84" s="65"/>
      <c r="K84" s="65"/>
      <c r="L84" s="65"/>
      <c r="M84" s="65"/>
      <c r="N84" s="17"/>
      <c r="O84" s="64"/>
    </row>
    <row r="85" spans="1:15">
      <c r="A85" s="65"/>
      <c r="B85" s="49" t="s">
        <v>542</v>
      </c>
      <c r="C85" s="66"/>
      <c r="D85" s="609"/>
      <c r="E85" s="68"/>
      <c r="F85" s="65"/>
      <c r="G85" s="65"/>
      <c r="H85" s="65"/>
      <c r="I85" s="65"/>
      <c r="J85" s="65"/>
      <c r="K85" s="65"/>
      <c r="L85" s="65"/>
      <c r="M85" s="65"/>
      <c r="N85" s="17"/>
      <c r="O85" s="64">
        <f>SUM(O83:O84)</f>
        <v>6106153.8461538469</v>
      </c>
    </row>
    <row r="86" spans="1:15">
      <c r="A86" s="65"/>
      <c r="B86" s="66"/>
      <c r="C86" s="66"/>
      <c r="D86" s="609"/>
      <c r="E86" s="68"/>
      <c r="F86" s="65"/>
      <c r="G86" s="65"/>
      <c r="H86" s="65"/>
      <c r="I86" s="65"/>
      <c r="J86" s="65"/>
      <c r="K86" s="65"/>
      <c r="L86" s="65"/>
      <c r="M86" s="65"/>
      <c r="N86" s="17"/>
      <c r="O86" s="64"/>
    </row>
    <row r="87" spans="1:15">
      <c r="A87" s="65"/>
      <c r="B87" s="49" t="s">
        <v>99</v>
      </c>
      <c r="C87" s="66"/>
      <c r="D87" s="609"/>
      <c r="E87" s="68"/>
      <c r="F87" s="65"/>
      <c r="G87" s="65"/>
      <c r="H87" s="65"/>
      <c r="I87" s="65"/>
      <c r="J87" s="65"/>
      <c r="K87" s="65"/>
      <c r="L87" s="65"/>
      <c r="M87" s="65"/>
      <c r="N87" s="17"/>
      <c r="O87" s="64"/>
    </row>
    <row r="88" spans="1:15">
      <c r="A88" s="75">
        <v>1</v>
      </c>
      <c r="B88" s="66" t="s">
        <v>100</v>
      </c>
      <c r="C88" s="66" t="s">
        <v>101</v>
      </c>
      <c r="D88" s="609" t="s">
        <v>102</v>
      </c>
      <c r="E88" s="68"/>
      <c r="F88" s="65">
        <v>2.72</v>
      </c>
      <c r="G88" s="65">
        <v>2.72</v>
      </c>
      <c r="H88" s="65"/>
      <c r="I88" s="65"/>
      <c r="J88" s="74">
        <v>1800000</v>
      </c>
      <c r="K88" s="65">
        <v>12</v>
      </c>
      <c r="L88" s="65">
        <v>1400</v>
      </c>
      <c r="M88" s="65">
        <v>700</v>
      </c>
      <c r="N88" s="17">
        <f t="shared" si="5"/>
        <v>28246.153846153848</v>
      </c>
      <c r="O88" s="64">
        <f t="shared" si="6"/>
        <v>3954461.5384615385</v>
      </c>
    </row>
    <row r="89" spans="1:15">
      <c r="A89" s="75">
        <v>2</v>
      </c>
      <c r="B89" s="66" t="s">
        <v>100</v>
      </c>
      <c r="C89" s="66" t="s">
        <v>101</v>
      </c>
      <c r="D89" s="609" t="s">
        <v>103</v>
      </c>
      <c r="E89" s="68"/>
      <c r="F89" s="65">
        <v>2.1</v>
      </c>
      <c r="G89" s="65">
        <v>2.1</v>
      </c>
      <c r="H89" s="65"/>
      <c r="I89" s="65"/>
      <c r="J89" s="74">
        <v>1800000</v>
      </c>
      <c r="K89" s="65">
        <v>12</v>
      </c>
      <c r="L89" s="65">
        <v>1400</v>
      </c>
      <c r="M89" s="65">
        <v>636</v>
      </c>
      <c r="N89" s="17">
        <f t="shared" si="5"/>
        <v>21807.692307692309</v>
      </c>
      <c r="O89" s="64">
        <f t="shared" si="6"/>
        <v>2773938.461538462</v>
      </c>
    </row>
    <row r="90" spans="1:15">
      <c r="A90" s="65"/>
      <c r="B90" s="49" t="s">
        <v>543</v>
      </c>
      <c r="C90" s="66"/>
      <c r="D90" s="609"/>
      <c r="E90" s="68"/>
      <c r="F90" s="65"/>
      <c r="G90" s="65"/>
      <c r="H90" s="65"/>
      <c r="I90" s="65"/>
      <c r="J90" s="65"/>
      <c r="K90" s="65"/>
      <c r="L90" s="65"/>
      <c r="M90" s="76">
        <v>1336</v>
      </c>
      <c r="N90" s="17"/>
      <c r="O90" s="64">
        <f>SUM(O88:O89)</f>
        <v>6728400</v>
      </c>
    </row>
    <row r="91" spans="1:15">
      <c r="A91" s="65"/>
      <c r="B91" s="66"/>
      <c r="C91" s="66"/>
      <c r="D91" s="609"/>
      <c r="E91" s="68"/>
      <c r="F91" s="65"/>
      <c r="G91" s="65"/>
      <c r="H91" s="65"/>
      <c r="I91" s="65"/>
      <c r="J91" s="65"/>
      <c r="K91" s="65"/>
      <c r="L91" s="65"/>
      <c r="M91" s="65"/>
      <c r="N91" s="17"/>
      <c r="O91" s="72"/>
    </row>
    <row r="92" spans="1:15">
      <c r="A92" s="65"/>
      <c r="B92" s="49" t="s">
        <v>106</v>
      </c>
      <c r="C92" s="66"/>
      <c r="D92" s="609"/>
      <c r="E92" s="68"/>
      <c r="F92" s="65"/>
      <c r="G92" s="65"/>
      <c r="H92" s="65"/>
      <c r="I92" s="65"/>
      <c r="J92" s="65"/>
      <c r="K92" s="65"/>
      <c r="L92" s="65"/>
      <c r="M92" s="65"/>
      <c r="N92" s="17"/>
      <c r="O92" s="72"/>
    </row>
    <row r="93" spans="1:15">
      <c r="A93" s="65"/>
      <c r="B93" s="66" t="s">
        <v>104</v>
      </c>
      <c r="C93" s="12" t="s">
        <v>93</v>
      </c>
      <c r="D93" s="609" t="s">
        <v>105</v>
      </c>
      <c r="E93" s="68"/>
      <c r="F93" s="65">
        <v>3.03</v>
      </c>
      <c r="G93" s="65">
        <v>3.03</v>
      </c>
      <c r="H93" s="65"/>
      <c r="I93" s="65"/>
      <c r="J93" s="74">
        <v>1800000</v>
      </c>
      <c r="K93" s="65">
        <v>12</v>
      </c>
      <c r="L93" s="65">
        <v>1400</v>
      </c>
      <c r="M93" s="65">
        <v>1360</v>
      </c>
      <c r="N93" s="17">
        <f t="shared" si="5"/>
        <v>31465.384615384617</v>
      </c>
      <c r="O93" s="72">
        <f t="shared" si="6"/>
        <v>8558584.615384616</v>
      </c>
    </row>
    <row r="94" spans="1:15">
      <c r="A94" s="65"/>
      <c r="B94" s="49" t="s">
        <v>544</v>
      </c>
      <c r="C94" s="66"/>
      <c r="D94" s="609"/>
      <c r="E94" s="68"/>
      <c r="F94" s="65"/>
      <c r="G94" s="65"/>
      <c r="H94" s="65"/>
      <c r="I94" s="65"/>
      <c r="J94" s="65"/>
      <c r="K94" s="65"/>
      <c r="L94" s="65"/>
      <c r="M94" s="65"/>
      <c r="N94" s="17"/>
      <c r="O94" s="72"/>
    </row>
    <row r="95" spans="1:15">
      <c r="A95" s="205"/>
      <c r="B95" s="206" t="s">
        <v>254</v>
      </c>
      <c r="C95" s="66"/>
      <c r="D95" s="609"/>
      <c r="E95" s="68"/>
      <c r="F95" s="65"/>
      <c r="G95" s="65"/>
      <c r="H95" s="65"/>
      <c r="I95" s="65"/>
      <c r="J95" s="65"/>
      <c r="K95" s="65"/>
      <c r="L95" s="65"/>
      <c r="M95" s="65"/>
      <c r="N95" s="17"/>
      <c r="O95" s="72"/>
    </row>
    <row r="96" spans="1:15">
      <c r="A96" s="192">
        <v>1</v>
      </c>
      <c r="B96" s="192" t="s">
        <v>247</v>
      </c>
      <c r="C96" s="193" t="s">
        <v>248</v>
      </c>
      <c r="D96" s="186" t="s">
        <v>249</v>
      </c>
      <c r="E96" s="195"/>
      <c r="F96" s="195">
        <v>3.23</v>
      </c>
      <c r="G96" s="196">
        <v>3.03</v>
      </c>
      <c r="H96" s="15">
        <v>0.2</v>
      </c>
      <c r="I96" s="65"/>
      <c r="J96" s="203">
        <v>1800000</v>
      </c>
      <c r="K96" s="198">
        <v>12</v>
      </c>
      <c r="L96" s="199">
        <f>40*35</f>
        <v>1400</v>
      </c>
      <c r="M96" s="200">
        <v>688</v>
      </c>
      <c r="N96" s="17">
        <f t="shared" si="5"/>
        <v>33542.307692307695</v>
      </c>
      <c r="O96" s="72">
        <f t="shared" ref="O96:O104" si="7">N96*0.2*M96</f>
        <v>4615421.538461539</v>
      </c>
    </row>
    <row r="97" spans="1:15">
      <c r="A97" s="201"/>
      <c r="B97" s="192" t="s">
        <v>247</v>
      </c>
      <c r="C97" s="193" t="s">
        <v>248</v>
      </c>
      <c r="D97" s="186" t="s">
        <v>250</v>
      </c>
      <c r="E97" s="195"/>
      <c r="F97" s="195">
        <f>G97+H97+I97</f>
        <v>3.66</v>
      </c>
      <c r="G97" s="196">
        <v>3.66</v>
      </c>
      <c r="H97" s="197"/>
      <c r="I97" s="65"/>
      <c r="J97" s="203">
        <v>1800000</v>
      </c>
      <c r="K97" s="198">
        <v>12</v>
      </c>
      <c r="L97" s="199">
        <f>40*35</f>
        <v>1400</v>
      </c>
      <c r="M97" s="200">
        <v>688</v>
      </c>
      <c r="N97" s="17">
        <f t="shared" si="5"/>
        <v>38007.692307692305</v>
      </c>
      <c r="O97" s="72">
        <f t="shared" si="7"/>
        <v>5229858.461538461</v>
      </c>
    </row>
    <row r="98" spans="1:15">
      <c r="A98" s="192">
        <v>2</v>
      </c>
      <c r="B98" s="192" t="s">
        <v>251</v>
      </c>
      <c r="C98" s="193" t="s">
        <v>46</v>
      </c>
      <c r="D98" s="186" t="s">
        <v>252</v>
      </c>
      <c r="E98" s="195"/>
      <c r="F98" s="195">
        <f t="shared" ref="F98:F100" si="8">G98+H98+I98</f>
        <v>3.03</v>
      </c>
      <c r="G98" s="196">
        <v>3.03</v>
      </c>
      <c r="H98" s="197"/>
      <c r="I98" s="65"/>
      <c r="J98" s="203">
        <v>1800000</v>
      </c>
      <c r="K98" s="198">
        <v>12</v>
      </c>
      <c r="L98" s="199">
        <f t="shared" ref="L98:L100" si="9">40*35</f>
        <v>1400</v>
      </c>
      <c r="M98" s="200">
        <v>700</v>
      </c>
      <c r="N98" s="17">
        <f t="shared" si="5"/>
        <v>31465.384615384617</v>
      </c>
      <c r="O98" s="72">
        <f t="shared" si="7"/>
        <v>4405153.8461538469</v>
      </c>
    </row>
    <row r="99" spans="1:15">
      <c r="A99" s="202"/>
      <c r="B99" s="192" t="s">
        <v>251</v>
      </c>
      <c r="C99" s="193" t="s">
        <v>46</v>
      </c>
      <c r="D99" s="186" t="s">
        <v>253</v>
      </c>
      <c r="E99" s="195"/>
      <c r="F99" s="195">
        <f t="shared" si="8"/>
        <v>3.33</v>
      </c>
      <c r="G99" s="196">
        <v>3.33</v>
      </c>
      <c r="H99" s="197"/>
      <c r="I99" s="65"/>
      <c r="J99" s="203">
        <v>1800000</v>
      </c>
      <c r="K99" s="198">
        <v>12</v>
      </c>
      <c r="L99" s="199">
        <f t="shared" si="9"/>
        <v>1400</v>
      </c>
      <c r="M99" s="200">
        <v>328</v>
      </c>
      <c r="N99" s="17">
        <f t="shared" si="5"/>
        <v>34580.769230769234</v>
      </c>
      <c r="O99" s="72">
        <f t="shared" si="7"/>
        <v>2268498.461538462</v>
      </c>
    </row>
    <row r="100" spans="1:15">
      <c r="A100" s="201"/>
      <c r="B100" s="192" t="s">
        <v>251</v>
      </c>
      <c r="C100" s="193" t="s">
        <v>46</v>
      </c>
      <c r="D100" s="186" t="s">
        <v>253</v>
      </c>
      <c r="E100" s="195"/>
      <c r="F100" s="195">
        <f t="shared" si="8"/>
        <v>3.66</v>
      </c>
      <c r="G100" s="196">
        <v>3.66</v>
      </c>
      <c r="H100" s="197"/>
      <c r="I100" s="65"/>
      <c r="J100" s="203">
        <v>1800000</v>
      </c>
      <c r="K100" s="198">
        <v>12</v>
      </c>
      <c r="L100" s="199">
        <f t="shared" si="9"/>
        <v>1400</v>
      </c>
      <c r="M100" s="200">
        <v>372</v>
      </c>
      <c r="N100" s="17">
        <f t="shared" si="5"/>
        <v>38007.692307692305</v>
      </c>
      <c r="O100" s="72">
        <f t="shared" si="7"/>
        <v>2827772.3076923075</v>
      </c>
    </row>
    <row r="101" spans="1:15" ht="15.75" customHeight="1">
      <c r="A101" s="1094" t="s">
        <v>545</v>
      </c>
      <c r="B101" s="1095"/>
      <c r="C101" s="1096"/>
      <c r="D101" s="1096"/>
      <c r="E101" s="204"/>
      <c r="F101" s="22"/>
      <c r="G101" s="22"/>
      <c r="H101" s="22"/>
      <c r="I101" s="65"/>
      <c r="J101" s="203"/>
      <c r="K101" s="198"/>
      <c r="L101" s="22"/>
      <c r="M101" s="59">
        <f>SUM(M96:M100)</f>
        <v>2776</v>
      </c>
      <c r="N101" s="172"/>
      <c r="O101" s="64">
        <f>SUM(O96:O100)</f>
        <v>19346704.615384616</v>
      </c>
    </row>
    <row r="102" spans="1:15">
      <c r="A102" s="282"/>
      <c r="B102" s="206" t="s">
        <v>359</v>
      </c>
      <c r="C102" s="282"/>
      <c r="D102" s="611"/>
      <c r="E102" s="204"/>
      <c r="F102" s="22"/>
      <c r="G102" s="22"/>
      <c r="H102" s="22"/>
      <c r="I102" s="65"/>
      <c r="J102" s="203"/>
      <c r="K102" s="198"/>
      <c r="L102" s="22"/>
      <c r="M102" s="59"/>
      <c r="N102" s="172"/>
      <c r="O102" s="72"/>
    </row>
    <row r="103" spans="1:15">
      <c r="A103" s="193">
        <v>1</v>
      </c>
      <c r="B103" s="194" t="s">
        <v>357</v>
      </c>
      <c r="C103" s="194" t="s">
        <v>356</v>
      </c>
      <c r="D103" s="612" t="s">
        <v>358</v>
      </c>
      <c r="E103" s="195"/>
      <c r="F103" s="195">
        <f>G103+H103+I103</f>
        <v>3.03</v>
      </c>
      <c r="G103" s="196">
        <v>3.03</v>
      </c>
      <c r="H103" s="197"/>
      <c r="I103" s="313"/>
      <c r="J103" s="203">
        <v>1800000</v>
      </c>
      <c r="K103" s="198">
        <v>12</v>
      </c>
      <c r="L103" s="200">
        <v>1400</v>
      </c>
      <c r="M103" s="312">
        <v>692</v>
      </c>
      <c r="N103" s="172">
        <f t="shared" ref="N103:N104" si="10">F103*J103*K103/L103*35/52</f>
        <v>31465.384615384617</v>
      </c>
      <c r="O103" s="72">
        <f t="shared" si="7"/>
        <v>4354809.230769231</v>
      </c>
    </row>
    <row r="104" spans="1:15">
      <c r="A104" s="193">
        <v>1</v>
      </c>
      <c r="B104" s="194" t="s">
        <v>357</v>
      </c>
      <c r="C104" s="194" t="s">
        <v>356</v>
      </c>
      <c r="D104" s="186" t="s">
        <v>355</v>
      </c>
      <c r="E104" s="195"/>
      <c r="F104" s="195">
        <f>G104+H104+I104</f>
        <v>3.34</v>
      </c>
      <c r="G104" s="196">
        <v>3.34</v>
      </c>
      <c r="H104" s="197"/>
      <c r="I104" s="313"/>
      <c r="J104" s="203">
        <v>1800000</v>
      </c>
      <c r="K104" s="198">
        <v>12</v>
      </c>
      <c r="L104" s="200">
        <v>1400</v>
      </c>
      <c r="M104" s="312">
        <v>692</v>
      </c>
      <c r="N104" s="172">
        <f t="shared" si="10"/>
        <v>34684.615384615383</v>
      </c>
      <c r="O104" s="72">
        <f t="shared" si="7"/>
        <v>4800350.769230769</v>
      </c>
    </row>
    <row r="105" spans="1:15" ht="15.75" customHeight="1">
      <c r="A105" s="1094" t="s">
        <v>546</v>
      </c>
      <c r="B105" s="1095"/>
      <c r="C105" s="1095"/>
      <c r="D105" s="1104"/>
      <c r="E105" s="273"/>
      <c r="F105" s="22"/>
      <c r="G105" s="22"/>
      <c r="H105" s="22"/>
      <c r="I105" s="22"/>
      <c r="J105" s="22"/>
      <c r="K105" s="22"/>
      <c r="L105" s="59"/>
      <c r="M105" s="22"/>
      <c r="N105" s="59"/>
      <c r="O105" s="314">
        <f>SUM(O103:O104)</f>
        <v>9155160</v>
      </c>
    </row>
    <row r="106" spans="1:15" ht="15.75" customHeight="1">
      <c r="A106" s="277"/>
      <c r="B106" s="278"/>
      <c r="C106" s="278"/>
      <c r="D106" s="613"/>
      <c r="E106" s="273"/>
      <c r="F106" s="22"/>
      <c r="G106" s="22"/>
      <c r="H106" s="22"/>
      <c r="I106" s="22"/>
      <c r="J106" s="22"/>
      <c r="K106" s="22"/>
      <c r="L106" s="59"/>
      <c r="M106" s="22"/>
      <c r="N106" s="59"/>
      <c r="O106" s="314"/>
    </row>
    <row r="107" spans="1:15">
      <c r="A107" s="77" t="s">
        <v>109</v>
      </c>
      <c r="B107" s="78"/>
      <c r="C107" s="8"/>
      <c r="D107" s="30"/>
      <c r="E107" s="30"/>
      <c r="F107" s="9"/>
      <c r="G107" s="9"/>
      <c r="H107" s="9"/>
      <c r="I107" s="9"/>
      <c r="J107" s="9"/>
      <c r="K107" s="9"/>
      <c r="L107" s="9"/>
      <c r="M107" s="10"/>
      <c r="N107" s="11"/>
      <c r="O107" s="72"/>
    </row>
    <row r="108" spans="1:15" ht="144">
      <c r="A108" s="79">
        <v>1</v>
      </c>
      <c r="B108" s="80" t="s">
        <v>110</v>
      </c>
      <c r="C108" s="81" t="s">
        <v>111</v>
      </c>
      <c r="D108" s="614" t="s">
        <v>112</v>
      </c>
      <c r="E108" s="82" t="s">
        <v>113</v>
      </c>
      <c r="F108" s="83">
        <f>G108+H108+I108</f>
        <v>5.22</v>
      </c>
      <c r="G108" s="80">
        <v>5.0199999999999996</v>
      </c>
      <c r="H108" s="84">
        <v>0.2</v>
      </c>
      <c r="I108" s="85"/>
      <c r="J108" s="86">
        <v>1800000</v>
      </c>
      <c r="K108" s="85">
        <v>12</v>
      </c>
      <c r="L108" s="87">
        <f>23*35</f>
        <v>805</v>
      </c>
      <c r="M108" s="87">
        <v>799</v>
      </c>
      <c r="N108" s="88">
        <f>F108*J108*K108/L108*35/52</f>
        <v>94274.247491638787</v>
      </c>
      <c r="O108" s="72">
        <f t="shared" si="6"/>
        <v>15065024.749163879</v>
      </c>
    </row>
    <row r="109" spans="1:15">
      <c r="A109" s="89">
        <v>2</v>
      </c>
      <c r="B109" s="90" t="s">
        <v>110</v>
      </c>
      <c r="C109" s="91" t="s">
        <v>111</v>
      </c>
      <c r="D109" s="615" t="s">
        <v>114</v>
      </c>
      <c r="E109" s="91" t="s">
        <v>115</v>
      </c>
      <c r="F109" s="92">
        <f t="shared" ref="F109:F128" si="11">G109+H109+I109</f>
        <v>4.34</v>
      </c>
      <c r="G109" s="90">
        <v>4.34</v>
      </c>
      <c r="H109" s="93"/>
      <c r="I109" s="93"/>
      <c r="J109" s="94">
        <v>1800000</v>
      </c>
      <c r="K109" s="93">
        <v>12</v>
      </c>
      <c r="L109" s="95">
        <f t="shared" ref="L109:L128" si="12">23*35</f>
        <v>805</v>
      </c>
      <c r="M109" s="91">
        <v>70</v>
      </c>
      <c r="N109" s="96">
        <f t="shared" ref="N109:N128" si="13">F109*J109*K109/L109*35/52</f>
        <v>78381.270903010023</v>
      </c>
      <c r="O109" s="72">
        <f t="shared" si="6"/>
        <v>1097337.7926421403</v>
      </c>
    </row>
    <row r="110" spans="1:15">
      <c r="A110" s="89"/>
      <c r="B110" s="90" t="s">
        <v>110</v>
      </c>
      <c r="C110" s="91" t="s">
        <v>111</v>
      </c>
      <c r="D110" s="97" t="s">
        <v>114</v>
      </c>
      <c r="E110" s="98" t="s">
        <v>115</v>
      </c>
      <c r="F110" s="92">
        <f t="shared" si="11"/>
        <v>4.68</v>
      </c>
      <c r="G110" s="90">
        <v>4.68</v>
      </c>
      <c r="H110" s="93"/>
      <c r="I110" s="93"/>
      <c r="J110" s="94">
        <v>1800000</v>
      </c>
      <c r="K110" s="93">
        <v>12</v>
      </c>
      <c r="L110" s="95">
        <f t="shared" si="12"/>
        <v>805</v>
      </c>
      <c r="M110" s="91">
        <v>70</v>
      </c>
      <c r="N110" s="96">
        <f t="shared" si="13"/>
        <v>84521.739130434784</v>
      </c>
      <c r="O110" s="72">
        <f t="shared" si="6"/>
        <v>1183304.3478260869</v>
      </c>
    </row>
    <row r="111" spans="1:15">
      <c r="A111" s="89">
        <v>3</v>
      </c>
      <c r="B111" s="90" t="s">
        <v>110</v>
      </c>
      <c r="C111" s="91" t="s">
        <v>111</v>
      </c>
      <c r="D111" s="97" t="s">
        <v>116</v>
      </c>
      <c r="E111" s="98" t="s">
        <v>117</v>
      </c>
      <c r="F111" s="92">
        <f t="shared" si="11"/>
        <v>4.32</v>
      </c>
      <c r="G111" s="90">
        <v>4.32</v>
      </c>
      <c r="H111" s="93"/>
      <c r="I111" s="93"/>
      <c r="J111" s="94">
        <v>1800000</v>
      </c>
      <c r="K111" s="93">
        <v>12</v>
      </c>
      <c r="L111" s="95">
        <f t="shared" si="12"/>
        <v>805</v>
      </c>
      <c r="M111" s="91">
        <v>70</v>
      </c>
      <c r="N111" s="96">
        <f t="shared" si="13"/>
        <v>78020.066889632115</v>
      </c>
      <c r="O111" s="72">
        <f t="shared" si="6"/>
        <v>1092280.9364548496</v>
      </c>
    </row>
    <row r="112" spans="1:15">
      <c r="A112" s="89">
        <v>4</v>
      </c>
      <c r="B112" s="90" t="s">
        <v>110</v>
      </c>
      <c r="C112" s="91" t="s">
        <v>111</v>
      </c>
      <c r="D112" s="97" t="s">
        <v>118</v>
      </c>
      <c r="E112" s="98" t="s">
        <v>56</v>
      </c>
      <c r="F112" s="92">
        <f t="shared" si="11"/>
        <v>3.99</v>
      </c>
      <c r="G112" s="90">
        <v>3.99</v>
      </c>
      <c r="H112" s="93"/>
      <c r="I112" s="93"/>
      <c r="J112" s="94">
        <v>1800000</v>
      </c>
      <c r="K112" s="93">
        <v>12</v>
      </c>
      <c r="L112" s="95">
        <f t="shared" si="12"/>
        <v>805</v>
      </c>
      <c r="M112" s="91">
        <v>35</v>
      </c>
      <c r="N112" s="96">
        <f t="shared" si="13"/>
        <v>72060.20066889633</v>
      </c>
      <c r="O112" s="72">
        <f t="shared" si="6"/>
        <v>504421.40468227433</v>
      </c>
    </row>
    <row r="113" spans="1:15">
      <c r="A113" s="89">
        <v>5</v>
      </c>
      <c r="B113" s="90" t="s">
        <v>110</v>
      </c>
      <c r="C113" s="91" t="s">
        <v>111</v>
      </c>
      <c r="D113" s="97" t="s">
        <v>119</v>
      </c>
      <c r="E113" s="98" t="s">
        <v>120</v>
      </c>
      <c r="F113" s="92">
        <f t="shared" si="11"/>
        <v>3</v>
      </c>
      <c r="G113" s="99">
        <v>3</v>
      </c>
      <c r="H113" s="93"/>
      <c r="I113" s="93"/>
      <c r="J113" s="94">
        <v>1800000</v>
      </c>
      <c r="K113" s="93">
        <v>12</v>
      </c>
      <c r="L113" s="95">
        <f t="shared" si="12"/>
        <v>805</v>
      </c>
      <c r="M113" s="91">
        <v>35</v>
      </c>
      <c r="N113" s="96">
        <f t="shared" si="13"/>
        <v>54180.602006688961</v>
      </c>
      <c r="O113" s="72">
        <f t="shared" si="6"/>
        <v>379264.2140468228</v>
      </c>
    </row>
    <row r="114" spans="1:15">
      <c r="A114" s="89">
        <v>6</v>
      </c>
      <c r="B114" s="90" t="s">
        <v>110</v>
      </c>
      <c r="C114" s="91" t="s">
        <v>111</v>
      </c>
      <c r="D114" s="97" t="s">
        <v>121</v>
      </c>
      <c r="E114" s="98" t="s">
        <v>122</v>
      </c>
      <c r="F114" s="92">
        <f t="shared" si="11"/>
        <v>4.34</v>
      </c>
      <c r="G114" s="90">
        <v>4.34</v>
      </c>
      <c r="H114" s="93"/>
      <c r="I114" s="93"/>
      <c r="J114" s="94">
        <v>1800000</v>
      </c>
      <c r="K114" s="93">
        <v>12</v>
      </c>
      <c r="L114" s="95">
        <f t="shared" si="12"/>
        <v>805</v>
      </c>
      <c r="M114" s="100">
        <v>35</v>
      </c>
      <c r="N114" s="96">
        <f t="shared" si="13"/>
        <v>78381.270903010023</v>
      </c>
      <c r="O114" s="72">
        <f t="shared" si="6"/>
        <v>548668.89632107015</v>
      </c>
    </row>
    <row r="115" spans="1:15">
      <c r="A115" s="89"/>
      <c r="B115" s="101" t="s">
        <v>123</v>
      </c>
      <c r="C115" s="91"/>
      <c r="D115" s="97"/>
      <c r="E115" s="102"/>
      <c r="F115" s="92"/>
      <c r="G115" s="90"/>
      <c r="H115" s="93"/>
      <c r="I115" s="93"/>
      <c r="J115" s="94"/>
      <c r="K115" s="93"/>
      <c r="L115" s="95"/>
      <c r="M115" s="103">
        <f>SUM(M108:M114)</f>
        <v>1114</v>
      </c>
      <c r="N115" s="96"/>
      <c r="O115" s="72"/>
    </row>
    <row r="116" spans="1:15" ht="96">
      <c r="A116" s="89">
        <v>7</v>
      </c>
      <c r="B116" s="90" t="s">
        <v>124</v>
      </c>
      <c r="C116" s="91" t="s">
        <v>125</v>
      </c>
      <c r="D116" s="97" t="s">
        <v>126</v>
      </c>
      <c r="E116" s="104" t="s">
        <v>127</v>
      </c>
      <c r="F116" s="92">
        <f t="shared" si="11"/>
        <v>5.0199999999999996</v>
      </c>
      <c r="G116" s="105">
        <v>5.0199999999999996</v>
      </c>
      <c r="H116" s="93"/>
      <c r="I116" s="93"/>
      <c r="J116" s="94">
        <v>1800000</v>
      </c>
      <c r="K116" s="93">
        <v>12</v>
      </c>
      <c r="L116" s="95">
        <f t="shared" si="12"/>
        <v>805</v>
      </c>
      <c r="M116" s="91">
        <v>771</v>
      </c>
      <c r="N116" s="96">
        <f t="shared" si="13"/>
        <v>90662.207357859545</v>
      </c>
      <c r="O116" s="72">
        <f t="shared" si="6"/>
        <v>13980112.374581942</v>
      </c>
    </row>
    <row r="117" spans="1:15">
      <c r="A117" s="89">
        <v>8</v>
      </c>
      <c r="B117" s="106" t="s">
        <v>124</v>
      </c>
      <c r="C117" s="107" t="s">
        <v>125</v>
      </c>
      <c r="D117" s="616" t="s">
        <v>114</v>
      </c>
      <c r="E117" s="102" t="s">
        <v>115</v>
      </c>
      <c r="F117" s="92">
        <f t="shared" si="11"/>
        <v>4.34</v>
      </c>
      <c r="G117" s="108">
        <v>4.34</v>
      </c>
      <c r="H117" s="109"/>
      <c r="I117" s="110"/>
      <c r="J117" s="111">
        <v>1800000</v>
      </c>
      <c r="K117" s="110">
        <v>12</v>
      </c>
      <c r="L117" s="95">
        <f t="shared" si="12"/>
        <v>805</v>
      </c>
      <c r="M117" s="107">
        <v>70</v>
      </c>
      <c r="N117" s="96">
        <f t="shared" si="13"/>
        <v>78381.270903010023</v>
      </c>
      <c r="O117" s="72">
        <f t="shared" si="6"/>
        <v>1097337.7926421403</v>
      </c>
    </row>
    <row r="118" spans="1:15">
      <c r="A118" s="89"/>
      <c r="B118" s="106" t="s">
        <v>124</v>
      </c>
      <c r="C118" s="107" t="s">
        <v>125</v>
      </c>
      <c r="D118" s="616" t="s">
        <v>114</v>
      </c>
      <c r="E118" s="102" t="s">
        <v>115</v>
      </c>
      <c r="F118" s="92">
        <f t="shared" si="11"/>
        <v>4.68</v>
      </c>
      <c r="G118" s="108">
        <v>4.68</v>
      </c>
      <c r="H118" s="110"/>
      <c r="I118" s="110"/>
      <c r="J118" s="94">
        <v>1800000</v>
      </c>
      <c r="K118" s="93">
        <v>12</v>
      </c>
      <c r="L118" s="95">
        <f t="shared" si="12"/>
        <v>805</v>
      </c>
      <c r="M118" s="107">
        <v>70</v>
      </c>
      <c r="N118" s="96">
        <f t="shared" si="13"/>
        <v>84521.739130434784</v>
      </c>
      <c r="O118" s="72">
        <f t="shared" si="6"/>
        <v>1183304.3478260869</v>
      </c>
    </row>
    <row r="119" spans="1:15">
      <c r="A119" s="89">
        <v>9</v>
      </c>
      <c r="B119" s="106" t="s">
        <v>124</v>
      </c>
      <c r="C119" s="107" t="s">
        <v>125</v>
      </c>
      <c r="D119" s="616" t="s">
        <v>116</v>
      </c>
      <c r="E119" s="102" t="s">
        <v>58</v>
      </c>
      <c r="F119" s="92">
        <f t="shared" si="11"/>
        <v>4.32</v>
      </c>
      <c r="G119" s="108">
        <v>4.32</v>
      </c>
      <c r="H119" s="110"/>
      <c r="I119" s="110"/>
      <c r="J119" s="111">
        <v>1800000</v>
      </c>
      <c r="K119" s="110">
        <v>12</v>
      </c>
      <c r="L119" s="95">
        <f t="shared" si="12"/>
        <v>805</v>
      </c>
      <c r="M119" s="107">
        <v>70</v>
      </c>
      <c r="N119" s="96">
        <f t="shared" si="13"/>
        <v>78020.066889632115</v>
      </c>
      <c r="O119" s="72">
        <f t="shared" si="6"/>
        <v>1092280.9364548496</v>
      </c>
    </row>
    <row r="120" spans="1:15">
      <c r="A120" s="89">
        <v>10</v>
      </c>
      <c r="B120" s="106" t="s">
        <v>124</v>
      </c>
      <c r="C120" s="107" t="s">
        <v>125</v>
      </c>
      <c r="D120" s="616" t="s">
        <v>118</v>
      </c>
      <c r="E120" s="102" t="s">
        <v>56</v>
      </c>
      <c r="F120" s="92">
        <f t="shared" si="11"/>
        <v>3.99</v>
      </c>
      <c r="G120" s="108">
        <v>3.99</v>
      </c>
      <c r="H120" s="110"/>
      <c r="I120" s="110"/>
      <c r="J120" s="94">
        <v>1800000</v>
      </c>
      <c r="K120" s="93">
        <v>12</v>
      </c>
      <c r="L120" s="95">
        <f t="shared" si="12"/>
        <v>805</v>
      </c>
      <c r="M120" s="107">
        <v>35</v>
      </c>
      <c r="N120" s="96">
        <f t="shared" si="13"/>
        <v>72060.20066889633</v>
      </c>
      <c r="O120" s="72">
        <f t="shared" si="6"/>
        <v>504421.40468227433</v>
      </c>
    </row>
    <row r="121" spans="1:15">
      <c r="A121" s="89">
        <v>11</v>
      </c>
      <c r="B121" s="106" t="s">
        <v>124</v>
      </c>
      <c r="C121" s="107" t="s">
        <v>125</v>
      </c>
      <c r="D121" s="616" t="s">
        <v>119</v>
      </c>
      <c r="E121" s="102" t="s">
        <v>120</v>
      </c>
      <c r="F121" s="92">
        <f t="shared" si="11"/>
        <v>3</v>
      </c>
      <c r="G121" s="108">
        <v>3</v>
      </c>
      <c r="H121" s="110"/>
      <c r="I121" s="110"/>
      <c r="J121" s="111">
        <v>1800000</v>
      </c>
      <c r="K121" s="110">
        <v>12</v>
      </c>
      <c r="L121" s="95">
        <f t="shared" si="12"/>
        <v>805</v>
      </c>
      <c r="M121" s="112">
        <v>35</v>
      </c>
      <c r="N121" s="96">
        <f t="shared" si="13"/>
        <v>54180.602006688961</v>
      </c>
      <c r="O121" s="72">
        <f t="shared" si="6"/>
        <v>379264.2140468228</v>
      </c>
    </row>
    <row r="122" spans="1:15">
      <c r="A122" s="89"/>
      <c r="B122" s="113" t="s">
        <v>128</v>
      </c>
      <c r="C122" s="107"/>
      <c r="D122" s="616"/>
      <c r="E122" s="98"/>
      <c r="F122" s="92"/>
      <c r="G122" s="114"/>
      <c r="H122" s="110"/>
      <c r="I122" s="110"/>
      <c r="J122" s="94"/>
      <c r="K122" s="93"/>
      <c r="L122" s="95"/>
      <c r="M122" s="115">
        <f>SUM(M116:M121)</f>
        <v>1051</v>
      </c>
      <c r="N122" s="96"/>
      <c r="O122" s="72">
        <f t="shared" si="6"/>
        <v>0</v>
      </c>
    </row>
    <row r="123" spans="1:15" ht="96">
      <c r="A123" s="89">
        <v>12</v>
      </c>
      <c r="B123" s="106" t="s">
        <v>129</v>
      </c>
      <c r="C123" s="107" t="s">
        <v>130</v>
      </c>
      <c r="D123" s="616" t="s">
        <v>131</v>
      </c>
      <c r="E123" s="116" t="s">
        <v>127</v>
      </c>
      <c r="F123" s="92">
        <f t="shared" si="11"/>
        <v>5.17</v>
      </c>
      <c r="G123" s="108">
        <v>5.0199999999999996</v>
      </c>
      <c r="H123" s="110">
        <v>0.15</v>
      </c>
      <c r="I123" s="110"/>
      <c r="J123" s="111">
        <v>1800000</v>
      </c>
      <c r="K123" s="110">
        <v>12</v>
      </c>
      <c r="L123" s="95">
        <f t="shared" si="12"/>
        <v>805</v>
      </c>
      <c r="M123" s="107">
        <v>771</v>
      </c>
      <c r="N123" s="96">
        <f t="shared" si="13"/>
        <v>93371.23745819398</v>
      </c>
      <c r="O123" s="72">
        <f t="shared" si="6"/>
        <v>14397844.816053513</v>
      </c>
    </row>
    <row r="124" spans="1:15">
      <c r="A124" s="89">
        <v>13</v>
      </c>
      <c r="B124" s="106" t="s">
        <v>129</v>
      </c>
      <c r="C124" s="107" t="s">
        <v>130</v>
      </c>
      <c r="D124" s="616" t="s">
        <v>114</v>
      </c>
      <c r="E124" s="102" t="s">
        <v>115</v>
      </c>
      <c r="F124" s="92">
        <f t="shared" si="11"/>
        <v>4.34</v>
      </c>
      <c r="G124" s="108">
        <v>4.34</v>
      </c>
      <c r="H124" s="110"/>
      <c r="I124" s="110"/>
      <c r="J124" s="94">
        <v>1800000</v>
      </c>
      <c r="K124" s="93">
        <v>12</v>
      </c>
      <c r="L124" s="95">
        <f t="shared" si="12"/>
        <v>805</v>
      </c>
      <c r="M124" s="107">
        <v>70</v>
      </c>
      <c r="N124" s="96">
        <f t="shared" si="13"/>
        <v>78381.270903010023</v>
      </c>
      <c r="O124" s="72">
        <f t="shared" si="6"/>
        <v>1097337.7926421403</v>
      </c>
    </row>
    <row r="125" spans="1:15">
      <c r="A125" s="89"/>
      <c r="B125" s="106" t="s">
        <v>129</v>
      </c>
      <c r="C125" s="107" t="s">
        <v>130</v>
      </c>
      <c r="D125" s="616" t="s">
        <v>114</v>
      </c>
      <c r="E125" s="102" t="s">
        <v>115</v>
      </c>
      <c r="F125" s="92">
        <f t="shared" si="11"/>
        <v>4.68</v>
      </c>
      <c r="G125" s="108">
        <v>4.68</v>
      </c>
      <c r="H125" s="110"/>
      <c r="I125" s="110"/>
      <c r="J125" s="111">
        <v>1800000</v>
      </c>
      <c r="K125" s="110">
        <v>12</v>
      </c>
      <c r="L125" s="95">
        <f t="shared" si="12"/>
        <v>805</v>
      </c>
      <c r="M125" s="107">
        <v>70</v>
      </c>
      <c r="N125" s="96">
        <f t="shared" si="13"/>
        <v>84521.739130434784</v>
      </c>
      <c r="O125" s="72">
        <f t="shared" si="6"/>
        <v>1183304.3478260869</v>
      </c>
    </row>
    <row r="126" spans="1:15">
      <c r="A126" s="89">
        <v>14</v>
      </c>
      <c r="B126" s="106" t="s">
        <v>129</v>
      </c>
      <c r="C126" s="107" t="s">
        <v>130</v>
      </c>
      <c r="D126" s="616" t="s">
        <v>116</v>
      </c>
      <c r="E126" s="102" t="s">
        <v>58</v>
      </c>
      <c r="F126" s="92">
        <f t="shared" si="11"/>
        <v>4.32</v>
      </c>
      <c r="G126" s="108">
        <v>4.32</v>
      </c>
      <c r="H126" s="110"/>
      <c r="I126" s="110"/>
      <c r="J126" s="94">
        <v>1800000</v>
      </c>
      <c r="K126" s="93">
        <v>12</v>
      </c>
      <c r="L126" s="95">
        <f t="shared" si="12"/>
        <v>805</v>
      </c>
      <c r="M126" s="107">
        <v>70</v>
      </c>
      <c r="N126" s="96">
        <f t="shared" si="13"/>
        <v>78020.066889632115</v>
      </c>
      <c r="O126" s="72">
        <f t="shared" si="6"/>
        <v>1092280.9364548496</v>
      </c>
    </row>
    <row r="127" spans="1:15">
      <c r="A127" s="89">
        <v>15</v>
      </c>
      <c r="B127" s="106" t="s">
        <v>129</v>
      </c>
      <c r="C127" s="107" t="s">
        <v>130</v>
      </c>
      <c r="D127" s="616" t="s">
        <v>118</v>
      </c>
      <c r="E127" s="102" t="s">
        <v>56</v>
      </c>
      <c r="F127" s="92">
        <f t="shared" si="11"/>
        <v>3.99</v>
      </c>
      <c r="G127" s="108">
        <v>3.99</v>
      </c>
      <c r="H127" s="110"/>
      <c r="I127" s="110"/>
      <c r="J127" s="111">
        <v>1800000</v>
      </c>
      <c r="K127" s="110">
        <v>12</v>
      </c>
      <c r="L127" s="95">
        <f t="shared" si="12"/>
        <v>805</v>
      </c>
      <c r="M127" s="107">
        <v>35</v>
      </c>
      <c r="N127" s="96">
        <f t="shared" si="13"/>
        <v>72060.20066889633</v>
      </c>
      <c r="O127" s="72">
        <f t="shared" si="6"/>
        <v>504421.40468227433</v>
      </c>
    </row>
    <row r="128" spans="1:15">
      <c r="A128" s="89">
        <v>16</v>
      </c>
      <c r="B128" s="106" t="s">
        <v>129</v>
      </c>
      <c r="C128" s="107" t="s">
        <v>130</v>
      </c>
      <c r="D128" s="616" t="s">
        <v>119</v>
      </c>
      <c r="E128" s="102" t="s">
        <v>120</v>
      </c>
      <c r="F128" s="92">
        <f t="shared" si="11"/>
        <v>3</v>
      </c>
      <c r="G128" s="108">
        <v>3</v>
      </c>
      <c r="H128" s="110"/>
      <c r="I128" s="110"/>
      <c r="J128" s="94">
        <v>1800000</v>
      </c>
      <c r="K128" s="93">
        <v>12</v>
      </c>
      <c r="L128" s="95">
        <f t="shared" si="12"/>
        <v>805</v>
      </c>
      <c r="M128" s="112">
        <v>35</v>
      </c>
      <c r="N128" s="96">
        <f t="shared" si="13"/>
        <v>54180.602006688961</v>
      </c>
      <c r="O128" s="72">
        <f t="shared" si="6"/>
        <v>379264.2140468228</v>
      </c>
    </row>
    <row r="129" spans="1:15">
      <c r="A129" s="89"/>
      <c r="B129" s="113" t="s">
        <v>132</v>
      </c>
      <c r="C129" s="107"/>
      <c r="D129" s="616"/>
      <c r="E129" s="102"/>
      <c r="F129" s="92"/>
      <c r="G129" s="114"/>
      <c r="H129" s="110"/>
      <c r="I129" s="110"/>
      <c r="J129" s="111"/>
      <c r="K129" s="110"/>
      <c r="L129" s="95"/>
      <c r="M129" s="115">
        <f>SUM(M123:M128)</f>
        <v>1051</v>
      </c>
      <c r="N129" s="96"/>
      <c r="O129" s="72"/>
    </row>
    <row r="130" spans="1:15">
      <c r="A130" s="1089" t="s">
        <v>547</v>
      </c>
      <c r="B130" s="1090"/>
      <c r="C130" s="1091"/>
      <c r="D130" s="32"/>
      <c r="E130" s="32"/>
      <c r="F130" s="23"/>
      <c r="G130" s="22"/>
      <c r="H130" s="22"/>
      <c r="I130" s="22"/>
      <c r="J130" s="59"/>
      <c r="K130" s="22"/>
      <c r="L130" s="22"/>
      <c r="M130" s="117">
        <f>M115+M122+M129</f>
        <v>3216</v>
      </c>
      <c r="N130" s="118"/>
      <c r="O130" s="64">
        <f>SUM(O108:O129)</f>
        <v>56761476.923076905</v>
      </c>
    </row>
    <row r="131" spans="1:15">
      <c r="A131" s="8" t="s">
        <v>22</v>
      </c>
      <c r="B131" s="49" t="s">
        <v>174</v>
      </c>
      <c r="C131" s="12"/>
      <c r="D131" s="30"/>
      <c r="E131" s="30"/>
      <c r="F131" s="9"/>
      <c r="G131" s="9"/>
      <c r="H131" s="9"/>
      <c r="I131" s="9"/>
      <c r="J131" s="9"/>
      <c r="K131" s="9"/>
      <c r="L131" s="9"/>
      <c r="M131" s="119"/>
      <c r="N131" s="11"/>
      <c r="O131" s="72"/>
    </row>
    <row r="132" spans="1:15">
      <c r="A132" s="12">
        <v>1</v>
      </c>
      <c r="B132" s="8" t="s">
        <v>134</v>
      </c>
      <c r="C132" s="12" t="s">
        <v>135</v>
      </c>
      <c r="D132" s="175" t="s">
        <v>136</v>
      </c>
      <c r="E132" s="50" t="s">
        <v>3</v>
      </c>
      <c r="F132" s="13">
        <f t="shared" ref="F132:F145" si="14">G132+H132+I132</f>
        <v>5.22</v>
      </c>
      <c r="G132" s="14">
        <v>5.0199999999999996</v>
      </c>
      <c r="H132" s="15">
        <v>0.2</v>
      </c>
      <c r="I132" s="15"/>
      <c r="J132" s="16">
        <v>1800000</v>
      </c>
      <c r="K132" s="15">
        <v>12</v>
      </c>
      <c r="L132" s="8">
        <f t="shared" ref="L132:L201" si="15">23*35</f>
        <v>805</v>
      </c>
      <c r="M132" s="120">
        <v>175</v>
      </c>
      <c r="N132" s="17">
        <f>F132*J132*K132/L132*35/52</f>
        <v>94274.247491638787</v>
      </c>
      <c r="O132" s="72">
        <f t="shared" si="6"/>
        <v>3299598.6622073581</v>
      </c>
    </row>
    <row r="133" spans="1:15">
      <c r="A133" s="12">
        <v>1</v>
      </c>
      <c r="B133" s="8" t="s">
        <v>134</v>
      </c>
      <c r="C133" s="12" t="s">
        <v>135</v>
      </c>
      <c r="D133" s="175" t="s">
        <v>136</v>
      </c>
      <c r="E133" s="50" t="s">
        <v>137</v>
      </c>
      <c r="F133" s="13">
        <f t="shared" si="14"/>
        <v>5.22</v>
      </c>
      <c r="G133" s="14">
        <v>5.0199999999999996</v>
      </c>
      <c r="H133" s="15">
        <v>0.2</v>
      </c>
      <c r="I133" s="15"/>
      <c r="J133" s="16">
        <v>1800000</v>
      </c>
      <c r="K133" s="15">
        <v>12</v>
      </c>
      <c r="L133" s="8">
        <f t="shared" si="15"/>
        <v>805</v>
      </c>
      <c r="M133" s="120">
        <v>245</v>
      </c>
      <c r="N133" s="17">
        <f t="shared" ref="N133:N145" si="16">F133*J133*K133/L133*35/52</f>
        <v>94274.247491638787</v>
      </c>
      <c r="O133" s="72">
        <f t="shared" si="6"/>
        <v>4619438.1270903014</v>
      </c>
    </row>
    <row r="134" spans="1:15">
      <c r="A134" s="12">
        <v>1</v>
      </c>
      <c r="B134" s="8" t="s">
        <v>134</v>
      </c>
      <c r="C134" s="12" t="s">
        <v>135</v>
      </c>
      <c r="D134" s="175" t="s">
        <v>136</v>
      </c>
      <c r="E134" s="50" t="s">
        <v>138</v>
      </c>
      <c r="F134" s="13">
        <f t="shared" si="14"/>
        <v>5.22</v>
      </c>
      <c r="G134" s="14">
        <v>5.0199999999999996</v>
      </c>
      <c r="H134" s="15">
        <v>0.2</v>
      </c>
      <c r="I134" s="15"/>
      <c r="J134" s="16">
        <v>1800000</v>
      </c>
      <c r="K134" s="15">
        <v>12</v>
      </c>
      <c r="L134" s="8">
        <f t="shared" si="15"/>
        <v>805</v>
      </c>
      <c r="M134" s="120">
        <v>70</v>
      </c>
      <c r="N134" s="17">
        <f t="shared" si="16"/>
        <v>94274.247491638787</v>
      </c>
      <c r="O134" s="72">
        <f t="shared" si="6"/>
        <v>1319839.4648829431</v>
      </c>
    </row>
    <row r="135" spans="1:15">
      <c r="A135" s="12">
        <v>1</v>
      </c>
      <c r="B135" s="8" t="s">
        <v>134</v>
      </c>
      <c r="C135" s="12" t="s">
        <v>135</v>
      </c>
      <c r="D135" s="175" t="s">
        <v>136</v>
      </c>
      <c r="E135" s="50" t="s">
        <v>139</v>
      </c>
      <c r="F135" s="13">
        <f t="shared" si="14"/>
        <v>5.22</v>
      </c>
      <c r="G135" s="14">
        <v>5.0199999999999996</v>
      </c>
      <c r="H135" s="15">
        <v>0.2</v>
      </c>
      <c r="I135" s="15"/>
      <c r="J135" s="16">
        <v>1800000</v>
      </c>
      <c r="K135" s="15">
        <v>12</v>
      </c>
      <c r="L135" s="8">
        <f t="shared" si="15"/>
        <v>805</v>
      </c>
      <c r="M135" s="120">
        <v>70</v>
      </c>
      <c r="N135" s="17">
        <f t="shared" si="16"/>
        <v>94274.247491638787</v>
      </c>
      <c r="O135" s="72">
        <f t="shared" si="6"/>
        <v>1319839.4648829431</v>
      </c>
    </row>
    <row r="136" spans="1:15">
      <c r="A136" s="12">
        <v>1</v>
      </c>
      <c r="B136" s="8" t="s">
        <v>134</v>
      </c>
      <c r="C136" s="12" t="s">
        <v>135</v>
      </c>
      <c r="D136" s="175" t="s">
        <v>136</v>
      </c>
      <c r="E136" s="50" t="s">
        <v>140</v>
      </c>
      <c r="F136" s="13">
        <f t="shared" si="14"/>
        <v>5.22</v>
      </c>
      <c r="G136" s="14">
        <v>5.0199999999999996</v>
      </c>
      <c r="H136" s="15">
        <v>0.2</v>
      </c>
      <c r="I136" s="15"/>
      <c r="J136" s="16">
        <v>1800000</v>
      </c>
      <c r="K136" s="15">
        <v>12</v>
      </c>
      <c r="L136" s="8">
        <f t="shared" si="15"/>
        <v>805</v>
      </c>
      <c r="M136" s="120">
        <v>35</v>
      </c>
      <c r="N136" s="17">
        <f t="shared" si="16"/>
        <v>94274.247491638787</v>
      </c>
      <c r="O136" s="72">
        <f t="shared" si="6"/>
        <v>659919.73244147154</v>
      </c>
    </row>
    <row r="137" spans="1:15">
      <c r="A137" s="12">
        <v>1</v>
      </c>
      <c r="B137" s="8" t="s">
        <v>134</v>
      </c>
      <c r="C137" s="12" t="s">
        <v>135</v>
      </c>
      <c r="D137" s="175" t="s">
        <v>136</v>
      </c>
      <c r="E137" s="50" t="s">
        <v>141</v>
      </c>
      <c r="F137" s="13">
        <f t="shared" si="14"/>
        <v>5.22</v>
      </c>
      <c r="G137" s="14">
        <v>5.0199999999999996</v>
      </c>
      <c r="H137" s="15">
        <v>0.2</v>
      </c>
      <c r="I137" s="15"/>
      <c r="J137" s="16">
        <v>1800000</v>
      </c>
      <c r="K137" s="15">
        <v>12</v>
      </c>
      <c r="L137" s="8">
        <f t="shared" si="15"/>
        <v>805</v>
      </c>
      <c r="M137" s="120">
        <v>24</v>
      </c>
      <c r="N137" s="17">
        <f t="shared" si="16"/>
        <v>94274.247491638787</v>
      </c>
      <c r="O137" s="72">
        <f t="shared" ref="O137:O200" si="17">N137*0.2*M137</f>
        <v>452516.3879598662</v>
      </c>
    </row>
    <row r="138" spans="1:15">
      <c r="A138" s="12">
        <v>1</v>
      </c>
      <c r="B138" s="8" t="s">
        <v>134</v>
      </c>
      <c r="C138" s="12" t="s">
        <v>135</v>
      </c>
      <c r="D138" s="175" t="s">
        <v>136</v>
      </c>
      <c r="E138" s="50" t="s">
        <v>142</v>
      </c>
      <c r="F138" s="13">
        <f t="shared" si="14"/>
        <v>5.22</v>
      </c>
      <c r="G138" s="14">
        <v>5.0199999999999996</v>
      </c>
      <c r="H138" s="15">
        <v>0.2</v>
      </c>
      <c r="I138" s="15"/>
      <c r="J138" s="16">
        <v>1800000</v>
      </c>
      <c r="K138" s="15">
        <v>12</v>
      </c>
      <c r="L138" s="8">
        <f t="shared" si="15"/>
        <v>805</v>
      </c>
      <c r="M138" s="120">
        <v>70</v>
      </c>
      <c r="N138" s="17">
        <f t="shared" si="16"/>
        <v>94274.247491638787</v>
      </c>
      <c r="O138" s="72">
        <f t="shared" si="17"/>
        <v>1319839.4648829431</v>
      </c>
    </row>
    <row r="139" spans="1:15">
      <c r="A139" s="12">
        <v>1</v>
      </c>
      <c r="B139" s="8" t="s">
        <v>134</v>
      </c>
      <c r="C139" s="12" t="s">
        <v>135</v>
      </c>
      <c r="D139" s="175" t="s">
        <v>136</v>
      </c>
      <c r="E139" s="50" t="s">
        <v>143</v>
      </c>
      <c r="F139" s="13">
        <f t="shared" si="14"/>
        <v>5.22</v>
      </c>
      <c r="G139" s="14">
        <v>5.0199999999999996</v>
      </c>
      <c r="H139" s="15">
        <v>0.2</v>
      </c>
      <c r="I139" s="15"/>
      <c r="J139" s="16">
        <v>1800000</v>
      </c>
      <c r="K139" s="15">
        <v>12</v>
      </c>
      <c r="L139" s="8">
        <f t="shared" si="15"/>
        <v>805</v>
      </c>
      <c r="M139" s="120">
        <v>70</v>
      </c>
      <c r="N139" s="17">
        <f t="shared" si="16"/>
        <v>94274.247491638787</v>
      </c>
      <c r="O139" s="72">
        <f t="shared" si="17"/>
        <v>1319839.4648829431</v>
      </c>
    </row>
    <row r="140" spans="1:15" ht="31.5">
      <c r="A140" s="12">
        <v>1</v>
      </c>
      <c r="B140" s="8" t="s">
        <v>134</v>
      </c>
      <c r="C140" s="12" t="s">
        <v>135</v>
      </c>
      <c r="D140" s="175" t="s">
        <v>144</v>
      </c>
      <c r="E140" s="31" t="s">
        <v>115</v>
      </c>
      <c r="F140" s="13">
        <f t="shared" si="14"/>
        <v>4.34</v>
      </c>
      <c r="G140" s="14">
        <v>4.34</v>
      </c>
      <c r="H140" s="15"/>
      <c r="I140" s="15"/>
      <c r="J140" s="16">
        <v>1800000</v>
      </c>
      <c r="K140" s="15">
        <v>12</v>
      </c>
      <c r="L140" s="8">
        <f t="shared" si="15"/>
        <v>805</v>
      </c>
      <c r="M140" s="121">
        <v>128</v>
      </c>
      <c r="N140" s="17">
        <f t="shared" si="16"/>
        <v>78381.270903010023</v>
      </c>
      <c r="O140" s="72">
        <f t="shared" si="17"/>
        <v>2006560.5351170567</v>
      </c>
    </row>
    <row r="141" spans="1:15" ht="31.5">
      <c r="A141" s="12">
        <v>1</v>
      </c>
      <c r="B141" s="8" t="s">
        <v>134</v>
      </c>
      <c r="C141" s="12" t="s">
        <v>135</v>
      </c>
      <c r="D141" s="175" t="s">
        <v>144</v>
      </c>
      <c r="E141" s="31" t="s">
        <v>115</v>
      </c>
      <c r="F141" s="13">
        <f t="shared" si="14"/>
        <v>4.68</v>
      </c>
      <c r="G141" s="14">
        <v>4.68</v>
      </c>
      <c r="H141" s="15"/>
      <c r="I141" s="15"/>
      <c r="J141" s="16">
        <v>1800000</v>
      </c>
      <c r="K141" s="15">
        <v>12</v>
      </c>
      <c r="L141" s="8">
        <f t="shared" si="15"/>
        <v>805</v>
      </c>
      <c r="M141" s="121">
        <v>12</v>
      </c>
      <c r="N141" s="17">
        <f t="shared" si="16"/>
        <v>84521.739130434784</v>
      </c>
      <c r="O141" s="72">
        <f t="shared" si="17"/>
        <v>202852.17391304346</v>
      </c>
    </row>
    <row r="142" spans="1:15">
      <c r="A142" s="12">
        <v>1</v>
      </c>
      <c r="B142" s="8" t="s">
        <v>134</v>
      </c>
      <c r="C142" s="12" t="s">
        <v>135</v>
      </c>
      <c r="D142" s="175" t="s">
        <v>145</v>
      </c>
      <c r="E142" s="31" t="s">
        <v>122</v>
      </c>
      <c r="F142" s="13">
        <f t="shared" si="14"/>
        <v>4.34</v>
      </c>
      <c r="G142" s="14">
        <v>4.34</v>
      </c>
      <c r="H142" s="15"/>
      <c r="I142" s="15"/>
      <c r="J142" s="16">
        <v>1800000</v>
      </c>
      <c r="K142" s="15">
        <v>12</v>
      </c>
      <c r="L142" s="8">
        <f t="shared" si="15"/>
        <v>805</v>
      </c>
      <c r="M142" s="121">
        <v>35</v>
      </c>
      <c r="N142" s="17">
        <f t="shared" si="16"/>
        <v>78381.270903010023</v>
      </c>
      <c r="O142" s="72">
        <f t="shared" si="17"/>
        <v>548668.89632107015</v>
      </c>
    </row>
    <row r="143" spans="1:15">
      <c r="A143" s="12">
        <v>1</v>
      </c>
      <c r="B143" s="8" t="s">
        <v>134</v>
      </c>
      <c r="C143" s="12" t="s">
        <v>135</v>
      </c>
      <c r="D143" s="175" t="s">
        <v>146</v>
      </c>
      <c r="E143" s="31" t="s">
        <v>141</v>
      </c>
      <c r="F143" s="13">
        <f t="shared" si="14"/>
        <v>4.9800000000000004</v>
      </c>
      <c r="G143" s="18">
        <v>4.9800000000000004</v>
      </c>
      <c r="H143" s="15"/>
      <c r="I143" s="15"/>
      <c r="J143" s="16">
        <v>1800000</v>
      </c>
      <c r="K143" s="15">
        <v>12</v>
      </c>
      <c r="L143" s="8">
        <f t="shared" si="15"/>
        <v>805</v>
      </c>
      <c r="M143" s="121">
        <v>11</v>
      </c>
      <c r="N143" s="17">
        <f t="shared" si="16"/>
        <v>89939.79933110367</v>
      </c>
      <c r="O143" s="72">
        <f t="shared" si="17"/>
        <v>197867.55852842808</v>
      </c>
    </row>
    <row r="144" spans="1:15">
      <c r="A144" s="12">
        <v>1</v>
      </c>
      <c r="B144" s="8" t="s">
        <v>134</v>
      </c>
      <c r="C144" s="12" t="s">
        <v>135</v>
      </c>
      <c r="D144" s="175" t="s">
        <v>147</v>
      </c>
      <c r="E144" s="31" t="s">
        <v>117</v>
      </c>
      <c r="F144" s="19">
        <f t="shared" si="14"/>
        <v>4</v>
      </c>
      <c r="G144" s="15">
        <v>4</v>
      </c>
      <c r="H144" s="15"/>
      <c r="I144" s="15"/>
      <c r="J144" s="16">
        <v>1800000</v>
      </c>
      <c r="K144" s="15">
        <v>12</v>
      </c>
      <c r="L144" s="8">
        <f t="shared" si="15"/>
        <v>805</v>
      </c>
      <c r="M144" s="121">
        <v>70</v>
      </c>
      <c r="N144" s="17">
        <f t="shared" si="16"/>
        <v>72240.802675585292</v>
      </c>
      <c r="O144" s="72">
        <f t="shared" si="17"/>
        <v>1011371.2374581941</v>
      </c>
    </row>
    <row r="145" spans="1:15">
      <c r="A145" s="12">
        <v>1</v>
      </c>
      <c r="B145" s="8" t="s">
        <v>134</v>
      </c>
      <c r="C145" s="12" t="s">
        <v>135</v>
      </c>
      <c r="D145" s="175" t="s">
        <v>112</v>
      </c>
      <c r="E145" s="31" t="s">
        <v>56</v>
      </c>
      <c r="F145" s="19">
        <f t="shared" si="14"/>
        <v>2.34</v>
      </c>
      <c r="G145" s="15">
        <v>2.34</v>
      </c>
      <c r="H145" s="15"/>
      <c r="I145" s="15"/>
      <c r="J145" s="16">
        <v>1800000</v>
      </c>
      <c r="K145" s="15">
        <v>12</v>
      </c>
      <c r="L145" s="8">
        <f t="shared" si="15"/>
        <v>805</v>
      </c>
      <c r="M145" s="121">
        <v>35</v>
      </c>
      <c r="N145" s="17">
        <f t="shared" si="16"/>
        <v>42260.869565217392</v>
      </c>
      <c r="O145" s="72">
        <f t="shared" si="17"/>
        <v>295826.08695652173</v>
      </c>
    </row>
    <row r="146" spans="1:15">
      <c r="A146" s="12">
        <v>1</v>
      </c>
      <c r="B146" s="8" t="s">
        <v>134</v>
      </c>
      <c r="C146" s="12" t="s">
        <v>135</v>
      </c>
      <c r="D146" s="175" t="s">
        <v>148</v>
      </c>
      <c r="E146" s="122" t="s">
        <v>149</v>
      </c>
      <c r="F146" s="19">
        <f>G146+H146+I146</f>
        <v>2.34</v>
      </c>
      <c r="G146" s="15">
        <v>2.34</v>
      </c>
      <c r="H146" s="15"/>
      <c r="I146" s="15"/>
      <c r="J146" s="16">
        <v>1800000</v>
      </c>
      <c r="K146" s="15">
        <v>12</v>
      </c>
      <c r="L146" s="8">
        <f t="shared" si="15"/>
        <v>805</v>
      </c>
      <c r="M146" s="121">
        <v>35</v>
      </c>
      <c r="N146" s="17">
        <f>F146*J146*K146/L146*35/52</f>
        <v>42260.869565217392</v>
      </c>
      <c r="O146" s="72">
        <f t="shared" si="17"/>
        <v>295826.08695652173</v>
      </c>
    </row>
    <row r="147" spans="1:15">
      <c r="A147" s="12">
        <v>1</v>
      </c>
      <c r="B147" s="8" t="s">
        <v>134</v>
      </c>
      <c r="C147" s="12" t="s">
        <v>135</v>
      </c>
      <c r="D147" s="175" t="s">
        <v>150</v>
      </c>
      <c r="E147" s="31" t="s">
        <v>138</v>
      </c>
      <c r="F147" s="13">
        <f>G147+H147+I147</f>
        <v>6.1000000000000005</v>
      </c>
      <c r="G147" s="14">
        <v>5.7</v>
      </c>
      <c r="H147" s="15">
        <v>0.4</v>
      </c>
      <c r="I147" s="15"/>
      <c r="J147" s="16">
        <v>1800000</v>
      </c>
      <c r="K147" s="15">
        <v>12</v>
      </c>
      <c r="L147" s="8">
        <f>23*35</f>
        <v>805</v>
      </c>
      <c r="M147" s="121">
        <v>35</v>
      </c>
      <c r="N147" s="17">
        <f>F147*J147*K147/L147*35/52</f>
        <v>110167.22408026758</v>
      </c>
      <c r="O147" s="72">
        <f t="shared" si="17"/>
        <v>771170.56856187317</v>
      </c>
    </row>
    <row r="148" spans="1:15">
      <c r="A148" s="1089" t="s">
        <v>61</v>
      </c>
      <c r="B148" s="1090"/>
      <c r="C148" s="1091"/>
      <c r="D148" s="32"/>
      <c r="E148" s="32"/>
      <c r="F148" s="23"/>
      <c r="G148" s="22"/>
      <c r="H148" s="22"/>
      <c r="I148" s="22"/>
      <c r="J148" s="16"/>
      <c r="K148" s="22"/>
      <c r="L148" s="8">
        <f t="shared" si="15"/>
        <v>805</v>
      </c>
      <c r="M148" s="123">
        <f>SUM(M132:M147)</f>
        <v>1120</v>
      </c>
      <c r="N148" s="124"/>
      <c r="O148" s="72"/>
    </row>
    <row r="149" spans="1:15">
      <c r="A149" s="125">
        <v>2</v>
      </c>
      <c r="B149" s="126" t="s">
        <v>151</v>
      </c>
      <c r="C149" s="125" t="s">
        <v>152</v>
      </c>
      <c r="D149" s="617" t="s">
        <v>153</v>
      </c>
      <c r="E149" s="127" t="s">
        <v>3</v>
      </c>
      <c r="F149" s="128">
        <f t="shared" ref="F149:F201" si="18">G149+H149+I149</f>
        <v>5.0199999999999996</v>
      </c>
      <c r="G149" s="129">
        <v>5.0199999999999996</v>
      </c>
      <c r="H149" s="130"/>
      <c r="I149" s="130"/>
      <c r="J149" s="131">
        <v>1800000</v>
      </c>
      <c r="K149" s="130">
        <v>12</v>
      </c>
      <c r="L149" s="132">
        <f t="shared" si="15"/>
        <v>805</v>
      </c>
      <c r="M149" s="133">
        <v>105</v>
      </c>
      <c r="N149" s="134">
        <f t="shared" ref="N149:N201" si="19">F149*J149*K149/L149*35/52</f>
        <v>90662.207357859545</v>
      </c>
      <c r="O149" s="72">
        <f t="shared" si="17"/>
        <v>1903906.3545150505</v>
      </c>
    </row>
    <row r="150" spans="1:15">
      <c r="A150" s="125">
        <v>2</v>
      </c>
      <c r="B150" s="126" t="s">
        <v>151</v>
      </c>
      <c r="C150" s="125" t="s">
        <v>152</v>
      </c>
      <c r="D150" s="617" t="s">
        <v>153</v>
      </c>
      <c r="E150" s="127" t="s">
        <v>137</v>
      </c>
      <c r="F150" s="128">
        <f t="shared" si="18"/>
        <v>5.0199999999999996</v>
      </c>
      <c r="G150" s="129">
        <v>5.0199999999999996</v>
      </c>
      <c r="H150" s="130"/>
      <c r="I150" s="130"/>
      <c r="J150" s="131">
        <v>1800000</v>
      </c>
      <c r="K150" s="130">
        <v>12</v>
      </c>
      <c r="L150" s="132">
        <f t="shared" si="15"/>
        <v>805</v>
      </c>
      <c r="M150" s="133">
        <v>420</v>
      </c>
      <c r="N150" s="134">
        <f t="shared" si="19"/>
        <v>90662.207357859545</v>
      </c>
      <c r="O150" s="72">
        <f t="shared" si="17"/>
        <v>7615625.4180602022</v>
      </c>
    </row>
    <row r="151" spans="1:15">
      <c r="A151" s="125">
        <v>2</v>
      </c>
      <c r="B151" s="126" t="s">
        <v>151</v>
      </c>
      <c r="C151" s="125" t="s">
        <v>152</v>
      </c>
      <c r="D151" s="617" t="s">
        <v>153</v>
      </c>
      <c r="E151" s="127" t="s">
        <v>138</v>
      </c>
      <c r="F151" s="128">
        <f t="shared" si="18"/>
        <v>5.0199999999999996</v>
      </c>
      <c r="G151" s="129">
        <v>5.0199999999999996</v>
      </c>
      <c r="H151" s="130"/>
      <c r="I151" s="130"/>
      <c r="J151" s="131">
        <v>1800000</v>
      </c>
      <c r="K151" s="130">
        <v>12</v>
      </c>
      <c r="L151" s="132">
        <f t="shared" si="15"/>
        <v>805</v>
      </c>
      <c r="M151" s="135">
        <v>59</v>
      </c>
      <c r="N151" s="134">
        <f t="shared" si="19"/>
        <v>90662.207357859545</v>
      </c>
      <c r="O151" s="72">
        <f t="shared" si="17"/>
        <v>1069814.0468227428</v>
      </c>
    </row>
    <row r="152" spans="1:15">
      <c r="A152" s="125">
        <v>2</v>
      </c>
      <c r="B152" s="126" t="s">
        <v>151</v>
      </c>
      <c r="C152" s="125" t="s">
        <v>152</v>
      </c>
      <c r="D152" s="617" t="s">
        <v>153</v>
      </c>
      <c r="E152" s="127" t="s">
        <v>142</v>
      </c>
      <c r="F152" s="128">
        <f t="shared" si="18"/>
        <v>5.0199999999999996</v>
      </c>
      <c r="G152" s="129">
        <v>5.0199999999999996</v>
      </c>
      <c r="H152" s="130"/>
      <c r="I152" s="130"/>
      <c r="J152" s="131">
        <v>1800000</v>
      </c>
      <c r="K152" s="130">
        <v>12</v>
      </c>
      <c r="L152" s="132">
        <f t="shared" si="15"/>
        <v>805</v>
      </c>
      <c r="M152" s="135">
        <v>70</v>
      </c>
      <c r="N152" s="134">
        <f t="shared" si="19"/>
        <v>90662.207357859545</v>
      </c>
      <c r="O152" s="72">
        <f t="shared" si="17"/>
        <v>1269270.9030100338</v>
      </c>
    </row>
    <row r="153" spans="1:15">
      <c r="A153" s="125">
        <v>2</v>
      </c>
      <c r="B153" s="126" t="s">
        <v>151</v>
      </c>
      <c r="C153" s="125" t="s">
        <v>152</v>
      </c>
      <c r="D153" s="617" t="s">
        <v>153</v>
      </c>
      <c r="E153" s="127" t="s">
        <v>143</v>
      </c>
      <c r="F153" s="128">
        <f t="shared" si="18"/>
        <v>5.0199999999999996</v>
      </c>
      <c r="G153" s="129">
        <v>5.0199999999999996</v>
      </c>
      <c r="H153" s="130"/>
      <c r="I153" s="130"/>
      <c r="J153" s="131">
        <v>1800000</v>
      </c>
      <c r="K153" s="130">
        <v>12</v>
      </c>
      <c r="L153" s="132">
        <f t="shared" si="15"/>
        <v>805</v>
      </c>
      <c r="M153" s="135">
        <v>175</v>
      </c>
      <c r="N153" s="134">
        <f t="shared" si="19"/>
        <v>90662.207357859545</v>
      </c>
      <c r="O153" s="72">
        <f t="shared" si="17"/>
        <v>3173177.2575250845</v>
      </c>
    </row>
    <row r="154" spans="1:15">
      <c r="A154" s="20">
        <v>2</v>
      </c>
      <c r="B154" s="136" t="s">
        <v>151</v>
      </c>
      <c r="C154" s="20" t="s">
        <v>152</v>
      </c>
      <c r="D154" s="608" t="s">
        <v>154</v>
      </c>
      <c r="E154" s="137" t="s">
        <v>138</v>
      </c>
      <c r="F154" s="13">
        <f t="shared" si="18"/>
        <v>2.34</v>
      </c>
      <c r="G154" s="14">
        <v>2.34</v>
      </c>
      <c r="H154" s="15"/>
      <c r="I154" s="15"/>
      <c r="J154" s="16">
        <v>1800000</v>
      </c>
      <c r="K154" s="15">
        <v>12</v>
      </c>
      <c r="L154" s="8">
        <f t="shared" si="15"/>
        <v>805</v>
      </c>
      <c r="M154" s="138">
        <v>11</v>
      </c>
      <c r="N154" s="21">
        <f t="shared" si="19"/>
        <v>42260.869565217392</v>
      </c>
      <c r="O154" s="72">
        <f t="shared" si="17"/>
        <v>92973.913043478256</v>
      </c>
    </row>
    <row r="155" spans="1:15">
      <c r="A155" s="20">
        <v>2</v>
      </c>
      <c r="B155" s="136" t="s">
        <v>151</v>
      </c>
      <c r="C155" s="20" t="s">
        <v>152</v>
      </c>
      <c r="D155" s="608" t="s">
        <v>136</v>
      </c>
      <c r="E155" s="137" t="s">
        <v>141</v>
      </c>
      <c r="F155" s="13">
        <f t="shared" si="18"/>
        <v>5.22</v>
      </c>
      <c r="G155" s="14">
        <v>5.0199999999999996</v>
      </c>
      <c r="H155" s="15">
        <v>0.2</v>
      </c>
      <c r="I155" s="15"/>
      <c r="J155" s="16">
        <v>1800000</v>
      </c>
      <c r="K155" s="15">
        <v>12</v>
      </c>
      <c r="L155" s="8">
        <f t="shared" si="15"/>
        <v>805</v>
      </c>
      <c r="M155" s="138">
        <v>35</v>
      </c>
      <c r="N155" s="21">
        <f t="shared" si="19"/>
        <v>94274.247491638787</v>
      </c>
      <c r="O155" s="72">
        <f t="shared" si="17"/>
        <v>659919.73244147154</v>
      </c>
    </row>
    <row r="156" spans="1:15">
      <c r="A156" s="20">
        <v>2</v>
      </c>
      <c r="B156" s="136" t="s">
        <v>151</v>
      </c>
      <c r="C156" s="20" t="s">
        <v>152</v>
      </c>
      <c r="D156" s="608" t="s">
        <v>147</v>
      </c>
      <c r="E156" s="137" t="s">
        <v>117</v>
      </c>
      <c r="F156" s="13">
        <f t="shared" si="18"/>
        <v>4</v>
      </c>
      <c r="G156" s="14">
        <v>4</v>
      </c>
      <c r="H156" s="15"/>
      <c r="I156" s="15"/>
      <c r="J156" s="16">
        <v>1800000</v>
      </c>
      <c r="K156" s="15">
        <v>12</v>
      </c>
      <c r="L156" s="8">
        <f t="shared" si="15"/>
        <v>805</v>
      </c>
      <c r="M156" s="138">
        <v>70</v>
      </c>
      <c r="N156" s="21">
        <f t="shared" si="19"/>
        <v>72240.802675585292</v>
      </c>
      <c r="O156" s="72">
        <f t="shared" si="17"/>
        <v>1011371.2374581941</v>
      </c>
    </row>
    <row r="157" spans="1:15">
      <c r="A157" s="20">
        <v>2</v>
      </c>
      <c r="B157" s="136" t="s">
        <v>151</v>
      </c>
      <c r="C157" s="20" t="s">
        <v>152</v>
      </c>
      <c r="D157" s="608" t="s">
        <v>112</v>
      </c>
      <c r="E157" s="137" t="s">
        <v>56</v>
      </c>
      <c r="F157" s="13">
        <f t="shared" si="18"/>
        <v>2.34</v>
      </c>
      <c r="G157" s="14">
        <v>2.34</v>
      </c>
      <c r="H157" s="15"/>
      <c r="I157" s="15"/>
      <c r="J157" s="16">
        <v>1800000</v>
      </c>
      <c r="K157" s="15">
        <v>12</v>
      </c>
      <c r="L157" s="8">
        <f t="shared" si="15"/>
        <v>805</v>
      </c>
      <c r="M157" s="138">
        <v>35</v>
      </c>
      <c r="N157" s="21">
        <f t="shared" si="19"/>
        <v>42260.869565217392</v>
      </c>
      <c r="O157" s="72">
        <f t="shared" si="17"/>
        <v>295826.08695652173</v>
      </c>
    </row>
    <row r="158" spans="1:15">
      <c r="A158" s="20">
        <v>2</v>
      </c>
      <c r="B158" s="136" t="s">
        <v>151</v>
      </c>
      <c r="C158" s="20" t="s">
        <v>152</v>
      </c>
      <c r="D158" s="608" t="s">
        <v>148</v>
      </c>
      <c r="E158" s="137" t="s">
        <v>149</v>
      </c>
      <c r="F158" s="13">
        <f t="shared" si="18"/>
        <v>2.34</v>
      </c>
      <c r="G158" s="14">
        <v>2.34</v>
      </c>
      <c r="H158" s="15"/>
      <c r="I158" s="15"/>
      <c r="J158" s="16">
        <v>1800000</v>
      </c>
      <c r="K158" s="15">
        <v>12</v>
      </c>
      <c r="L158" s="8">
        <f t="shared" si="15"/>
        <v>805</v>
      </c>
      <c r="M158" s="138">
        <v>35</v>
      </c>
      <c r="N158" s="21">
        <f t="shared" si="19"/>
        <v>42260.869565217392</v>
      </c>
      <c r="O158" s="72">
        <f t="shared" si="17"/>
        <v>295826.08695652173</v>
      </c>
    </row>
    <row r="159" spans="1:15">
      <c r="A159" s="20">
        <v>2</v>
      </c>
      <c r="B159" s="136" t="s">
        <v>151</v>
      </c>
      <c r="C159" s="20" t="s">
        <v>152</v>
      </c>
      <c r="D159" s="608" t="s">
        <v>155</v>
      </c>
      <c r="E159" s="137" t="s">
        <v>139</v>
      </c>
      <c r="F159" s="13">
        <f t="shared" si="18"/>
        <v>5.17</v>
      </c>
      <c r="G159" s="14">
        <v>5.0199999999999996</v>
      </c>
      <c r="H159" s="15">
        <v>0.15</v>
      </c>
      <c r="I159" s="15"/>
      <c r="J159" s="16">
        <v>1800000</v>
      </c>
      <c r="K159" s="15">
        <v>12</v>
      </c>
      <c r="L159" s="8">
        <f t="shared" si="15"/>
        <v>805</v>
      </c>
      <c r="M159" s="138">
        <v>70</v>
      </c>
      <c r="N159" s="21">
        <f t="shared" si="19"/>
        <v>93371.23745819398</v>
      </c>
      <c r="O159" s="72">
        <f t="shared" si="17"/>
        <v>1307197.3244147159</v>
      </c>
    </row>
    <row r="160" spans="1:15">
      <c r="A160" s="20">
        <v>2</v>
      </c>
      <c r="B160" s="136" t="s">
        <v>151</v>
      </c>
      <c r="C160" s="20" t="s">
        <v>152</v>
      </c>
      <c r="D160" s="608" t="s">
        <v>150</v>
      </c>
      <c r="E160" s="31" t="s">
        <v>138</v>
      </c>
      <c r="F160" s="13">
        <f>G160+H160+I160</f>
        <v>6.1000000000000005</v>
      </c>
      <c r="G160" s="14">
        <v>5.7</v>
      </c>
      <c r="H160" s="15">
        <v>0.4</v>
      </c>
      <c r="I160" s="15"/>
      <c r="J160" s="16">
        <v>1800000</v>
      </c>
      <c r="K160" s="15">
        <v>12</v>
      </c>
      <c r="L160" s="8">
        <f t="shared" si="15"/>
        <v>805</v>
      </c>
      <c r="M160" s="139">
        <v>35</v>
      </c>
      <c r="N160" s="21">
        <f>F160*J160*K160/L160*35/52</f>
        <v>110167.22408026758</v>
      </c>
      <c r="O160" s="72">
        <f t="shared" si="17"/>
        <v>771170.56856187317</v>
      </c>
    </row>
    <row r="161" spans="1:15">
      <c r="A161" s="1089" t="s">
        <v>61</v>
      </c>
      <c r="B161" s="1090"/>
      <c r="C161" s="1091"/>
      <c r="D161" s="32"/>
      <c r="E161" s="32"/>
      <c r="F161" s="23"/>
      <c r="G161" s="22"/>
      <c r="H161" s="22"/>
      <c r="I161" s="22"/>
      <c r="J161" s="16"/>
      <c r="K161" s="22"/>
      <c r="L161" s="8">
        <f t="shared" si="15"/>
        <v>805</v>
      </c>
      <c r="M161" s="123">
        <f>SUM(M149:M160)</f>
        <v>1120</v>
      </c>
      <c r="N161" s="124"/>
      <c r="O161" s="72"/>
    </row>
    <row r="162" spans="1:15">
      <c r="A162" s="20">
        <v>3</v>
      </c>
      <c r="B162" s="50" t="s">
        <v>156</v>
      </c>
      <c r="C162" s="20" t="s">
        <v>157</v>
      </c>
      <c r="D162" s="608" t="s">
        <v>158</v>
      </c>
      <c r="E162" s="50" t="s">
        <v>3</v>
      </c>
      <c r="F162" s="13">
        <f t="shared" si="18"/>
        <v>5.22</v>
      </c>
      <c r="G162" s="14">
        <v>5.0199999999999996</v>
      </c>
      <c r="H162" s="15">
        <v>0.2</v>
      </c>
      <c r="I162" s="15"/>
      <c r="J162" s="16">
        <v>1800000</v>
      </c>
      <c r="K162" s="15">
        <v>12</v>
      </c>
      <c r="L162" s="8">
        <f t="shared" si="15"/>
        <v>805</v>
      </c>
      <c r="M162" s="140">
        <v>98</v>
      </c>
      <c r="N162" s="21">
        <f t="shared" si="19"/>
        <v>94274.247491638787</v>
      </c>
      <c r="O162" s="72">
        <f t="shared" si="17"/>
        <v>1847775.2508361205</v>
      </c>
    </row>
    <row r="163" spans="1:15">
      <c r="A163" s="20">
        <v>3</v>
      </c>
      <c r="B163" s="50" t="s">
        <v>156</v>
      </c>
      <c r="C163" s="20" t="s">
        <v>157</v>
      </c>
      <c r="D163" s="608" t="s">
        <v>158</v>
      </c>
      <c r="E163" s="50" t="s">
        <v>137</v>
      </c>
      <c r="F163" s="13">
        <f t="shared" si="18"/>
        <v>5.22</v>
      </c>
      <c r="G163" s="14">
        <v>5.0199999999999996</v>
      </c>
      <c r="H163" s="15">
        <v>0.2</v>
      </c>
      <c r="I163" s="15"/>
      <c r="J163" s="16">
        <v>1800000</v>
      </c>
      <c r="K163" s="15">
        <v>12</v>
      </c>
      <c r="L163" s="8">
        <f t="shared" si="15"/>
        <v>805</v>
      </c>
      <c r="M163" s="140">
        <v>394</v>
      </c>
      <c r="N163" s="21">
        <f t="shared" si="19"/>
        <v>94274.247491638787</v>
      </c>
      <c r="O163" s="72">
        <f t="shared" si="17"/>
        <v>7428810.7023411375</v>
      </c>
    </row>
    <row r="164" spans="1:15">
      <c r="A164" s="20">
        <v>3</v>
      </c>
      <c r="B164" s="50" t="s">
        <v>156</v>
      </c>
      <c r="C164" s="20" t="s">
        <v>157</v>
      </c>
      <c r="D164" s="608" t="s">
        <v>158</v>
      </c>
      <c r="E164" s="50" t="s">
        <v>138</v>
      </c>
      <c r="F164" s="13">
        <f t="shared" si="18"/>
        <v>5.22</v>
      </c>
      <c r="G164" s="14">
        <v>5.0199999999999996</v>
      </c>
      <c r="H164" s="15">
        <v>0.2</v>
      </c>
      <c r="I164" s="15"/>
      <c r="J164" s="16">
        <v>1800000</v>
      </c>
      <c r="K164" s="15">
        <v>12</v>
      </c>
      <c r="L164" s="8">
        <f t="shared" si="15"/>
        <v>805</v>
      </c>
      <c r="M164" s="120">
        <v>66</v>
      </c>
      <c r="N164" s="21">
        <f t="shared" si="19"/>
        <v>94274.247491638787</v>
      </c>
      <c r="O164" s="72">
        <f t="shared" si="17"/>
        <v>1244420.066889632</v>
      </c>
    </row>
    <row r="165" spans="1:15">
      <c r="A165" s="20">
        <v>3</v>
      </c>
      <c r="B165" s="50" t="s">
        <v>156</v>
      </c>
      <c r="C165" s="20" t="s">
        <v>157</v>
      </c>
      <c r="D165" s="608" t="s">
        <v>158</v>
      </c>
      <c r="E165" s="50" t="s">
        <v>141</v>
      </c>
      <c r="F165" s="13">
        <f t="shared" si="18"/>
        <v>5.22</v>
      </c>
      <c r="G165" s="14">
        <v>5.0199999999999996</v>
      </c>
      <c r="H165" s="15">
        <v>0.2</v>
      </c>
      <c r="I165" s="15"/>
      <c r="J165" s="16">
        <v>1800000</v>
      </c>
      <c r="K165" s="15">
        <v>12</v>
      </c>
      <c r="L165" s="8">
        <f t="shared" si="15"/>
        <v>805</v>
      </c>
      <c r="M165" s="120">
        <v>33</v>
      </c>
      <c r="N165" s="21">
        <f t="shared" si="19"/>
        <v>94274.247491638787</v>
      </c>
      <c r="O165" s="72">
        <f t="shared" si="17"/>
        <v>622210.03344481601</v>
      </c>
    </row>
    <row r="166" spans="1:15">
      <c r="A166" s="20">
        <v>3</v>
      </c>
      <c r="B166" s="50" t="s">
        <v>156</v>
      </c>
      <c r="C166" s="20" t="s">
        <v>157</v>
      </c>
      <c r="D166" s="608" t="s">
        <v>158</v>
      </c>
      <c r="E166" s="50" t="s">
        <v>120</v>
      </c>
      <c r="F166" s="13">
        <f t="shared" si="18"/>
        <v>5.22</v>
      </c>
      <c r="G166" s="14">
        <v>5.0199999999999996</v>
      </c>
      <c r="H166" s="15">
        <v>0.2</v>
      </c>
      <c r="I166" s="15"/>
      <c r="J166" s="16">
        <v>1800000</v>
      </c>
      <c r="K166" s="15">
        <v>12</v>
      </c>
      <c r="L166" s="8">
        <f t="shared" si="15"/>
        <v>805</v>
      </c>
      <c r="M166" s="120">
        <v>24</v>
      </c>
      <c r="N166" s="21">
        <f t="shared" si="19"/>
        <v>94274.247491638787</v>
      </c>
      <c r="O166" s="72">
        <f t="shared" si="17"/>
        <v>452516.3879598662</v>
      </c>
    </row>
    <row r="167" spans="1:15">
      <c r="A167" s="20">
        <v>3</v>
      </c>
      <c r="B167" s="50" t="s">
        <v>156</v>
      </c>
      <c r="C167" s="20" t="s">
        <v>157</v>
      </c>
      <c r="D167" s="608" t="s">
        <v>158</v>
      </c>
      <c r="E167" s="50" t="s">
        <v>143</v>
      </c>
      <c r="F167" s="13">
        <f t="shared" si="18"/>
        <v>5.22</v>
      </c>
      <c r="G167" s="14">
        <v>5.0199999999999996</v>
      </c>
      <c r="H167" s="15">
        <v>0.2</v>
      </c>
      <c r="I167" s="15"/>
      <c r="J167" s="16">
        <v>1800000</v>
      </c>
      <c r="K167" s="15">
        <v>12</v>
      </c>
      <c r="L167" s="8">
        <f t="shared" si="15"/>
        <v>805</v>
      </c>
      <c r="M167" s="120">
        <v>163</v>
      </c>
      <c r="N167" s="21">
        <f t="shared" si="19"/>
        <v>94274.247491638787</v>
      </c>
      <c r="O167" s="72">
        <f t="shared" si="17"/>
        <v>3073340.4682274247</v>
      </c>
    </row>
    <row r="168" spans="1:15">
      <c r="A168" s="20">
        <v>3</v>
      </c>
      <c r="B168" s="50" t="s">
        <v>156</v>
      </c>
      <c r="C168" s="20" t="s">
        <v>157</v>
      </c>
      <c r="D168" s="608" t="s">
        <v>159</v>
      </c>
      <c r="E168" s="137" t="s">
        <v>139</v>
      </c>
      <c r="F168" s="13">
        <f t="shared" si="18"/>
        <v>4.68</v>
      </c>
      <c r="G168" s="14">
        <v>4.68</v>
      </c>
      <c r="H168" s="15"/>
      <c r="I168" s="15"/>
      <c r="J168" s="16">
        <v>1800000</v>
      </c>
      <c r="K168" s="15">
        <v>12</v>
      </c>
      <c r="L168" s="8">
        <f t="shared" si="15"/>
        <v>805</v>
      </c>
      <c r="M168" s="138">
        <v>66</v>
      </c>
      <c r="N168" s="21">
        <f t="shared" si="19"/>
        <v>84521.739130434784</v>
      </c>
      <c r="O168" s="72">
        <f t="shared" si="17"/>
        <v>1115686.956521739</v>
      </c>
    </row>
    <row r="169" spans="1:15">
      <c r="A169" s="20">
        <v>3</v>
      </c>
      <c r="B169" s="50" t="s">
        <v>156</v>
      </c>
      <c r="C169" s="20" t="s">
        <v>157</v>
      </c>
      <c r="D169" s="608" t="s">
        <v>112</v>
      </c>
      <c r="E169" s="137" t="s">
        <v>56</v>
      </c>
      <c r="F169" s="13">
        <f t="shared" si="18"/>
        <v>2.34</v>
      </c>
      <c r="G169" s="14">
        <v>2.34</v>
      </c>
      <c r="H169" s="15"/>
      <c r="I169" s="15"/>
      <c r="J169" s="16">
        <v>1800000</v>
      </c>
      <c r="K169" s="15">
        <v>12</v>
      </c>
      <c r="L169" s="8">
        <f t="shared" si="15"/>
        <v>805</v>
      </c>
      <c r="M169" s="138">
        <v>33</v>
      </c>
      <c r="N169" s="21">
        <f t="shared" si="19"/>
        <v>42260.869565217392</v>
      </c>
      <c r="O169" s="72">
        <f t="shared" si="17"/>
        <v>278921.73913043475</v>
      </c>
    </row>
    <row r="170" spans="1:15">
      <c r="A170" s="20">
        <v>3</v>
      </c>
      <c r="B170" s="50" t="s">
        <v>156</v>
      </c>
      <c r="C170" s="20" t="s">
        <v>157</v>
      </c>
      <c r="D170" s="608" t="s">
        <v>148</v>
      </c>
      <c r="E170" s="137" t="s">
        <v>149</v>
      </c>
      <c r="F170" s="13">
        <f t="shared" si="18"/>
        <v>2.34</v>
      </c>
      <c r="G170" s="14">
        <v>2.34</v>
      </c>
      <c r="H170" s="15"/>
      <c r="I170" s="15"/>
      <c r="J170" s="16">
        <v>1800000</v>
      </c>
      <c r="K170" s="15">
        <v>12</v>
      </c>
      <c r="L170" s="8">
        <f t="shared" si="15"/>
        <v>805</v>
      </c>
      <c r="M170" s="138">
        <v>9</v>
      </c>
      <c r="N170" s="21">
        <f t="shared" si="19"/>
        <v>42260.869565217392</v>
      </c>
      <c r="O170" s="72">
        <f t="shared" si="17"/>
        <v>76069.565217391297</v>
      </c>
    </row>
    <row r="171" spans="1:15">
      <c r="A171" s="20">
        <v>3</v>
      </c>
      <c r="B171" s="50" t="s">
        <v>156</v>
      </c>
      <c r="C171" s="20" t="s">
        <v>157</v>
      </c>
      <c r="D171" s="608" t="s">
        <v>160</v>
      </c>
      <c r="E171" s="137" t="s">
        <v>117</v>
      </c>
      <c r="F171" s="13">
        <f t="shared" si="18"/>
        <v>3.99</v>
      </c>
      <c r="G171" s="14">
        <v>3.99</v>
      </c>
      <c r="H171" s="15"/>
      <c r="I171" s="15"/>
      <c r="J171" s="16">
        <v>1800000</v>
      </c>
      <c r="K171" s="15">
        <v>12</v>
      </c>
      <c r="L171" s="8">
        <f t="shared" si="15"/>
        <v>805</v>
      </c>
      <c r="M171" s="138">
        <v>65</v>
      </c>
      <c r="N171" s="21">
        <f t="shared" si="19"/>
        <v>72060.20066889633</v>
      </c>
      <c r="O171" s="72">
        <f t="shared" si="17"/>
        <v>936782.60869565234</v>
      </c>
    </row>
    <row r="172" spans="1:15">
      <c r="A172" s="20">
        <v>3</v>
      </c>
      <c r="B172" s="50" t="s">
        <v>156</v>
      </c>
      <c r="C172" s="20" t="s">
        <v>157</v>
      </c>
      <c r="D172" s="608" t="s">
        <v>161</v>
      </c>
      <c r="E172" s="50" t="s">
        <v>138</v>
      </c>
      <c r="F172" s="13">
        <f t="shared" si="18"/>
        <v>5.3199999999999994</v>
      </c>
      <c r="G172" s="14">
        <v>5.0199999999999996</v>
      </c>
      <c r="H172" s="15">
        <v>0.3</v>
      </c>
      <c r="I172" s="15"/>
      <c r="J172" s="16">
        <v>1800000</v>
      </c>
      <c r="K172" s="15">
        <v>12</v>
      </c>
      <c r="L172" s="8">
        <f t="shared" si="15"/>
        <v>805</v>
      </c>
      <c r="M172" s="138">
        <v>32</v>
      </c>
      <c r="N172" s="21">
        <f t="shared" si="19"/>
        <v>96080.267558528401</v>
      </c>
      <c r="O172" s="72">
        <f t="shared" si="17"/>
        <v>614913.71237458184</v>
      </c>
    </row>
    <row r="173" spans="1:15">
      <c r="A173" s="20">
        <v>3</v>
      </c>
      <c r="B173" s="50" t="s">
        <v>156</v>
      </c>
      <c r="C173" s="20" t="s">
        <v>157</v>
      </c>
      <c r="D173" s="608" t="s">
        <v>161</v>
      </c>
      <c r="E173" s="50" t="s">
        <v>142</v>
      </c>
      <c r="F173" s="13">
        <f t="shared" si="18"/>
        <v>5.3199999999999994</v>
      </c>
      <c r="G173" s="14">
        <v>5.0199999999999996</v>
      </c>
      <c r="H173" s="15">
        <v>0.3</v>
      </c>
      <c r="I173" s="15"/>
      <c r="J173" s="16">
        <v>1800000</v>
      </c>
      <c r="K173" s="15">
        <v>12</v>
      </c>
      <c r="L173" s="8">
        <f t="shared" si="15"/>
        <v>805</v>
      </c>
      <c r="M173" s="138">
        <v>66</v>
      </c>
      <c r="N173" s="21">
        <f t="shared" si="19"/>
        <v>96080.267558528401</v>
      </c>
      <c r="O173" s="72">
        <f t="shared" si="17"/>
        <v>1268259.5317725751</v>
      </c>
    </row>
    <row r="174" spans="1:15">
      <c r="A174" s="1089" t="s">
        <v>61</v>
      </c>
      <c r="B174" s="1090"/>
      <c r="C174" s="1091"/>
      <c r="D174" s="32"/>
      <c r="E174" s="32"/>
      <c r="F174" s="23"/>
      <c r="G174" s="22"/>
      <c r="H174" s="22"/>
      <c r="I174" s="22"/>
      <c r="J174" s="16"/>
      <c r="K174" s="22"/>
      <c r="L174" s="8">
        <f t="shared" si="15"/>
        <v>805</v>
      </c>
      <c r="M174" s="123">
        <f>SUM(M162:M173)</f>
        <v>1049</v>
      </c>
      <c r="N174" s="124"/>
      <c r="O174" s="72"/>
    </row>
    <row r="175" spans="1:15">
      <c r="A175" s="20">
        <v>4</v>
      </c>
      <c r="B175" s="50" t="s">
        <v>162</v>
      </c>
      <c r="C175" s="20" t="s">
        <v>163</v>
      </c>
      <c r="D175" s="608" t="s">
        <v>164</v>
      </c>
      <c r="E175" s="50" t="s">
        <v>3</v>
      </c>
      <c r="F175" s="13">
        <f t="shared" si="18"/>
        <v>5.0199999999999996</v>
      </c>
      <c r="G175" s="14">
        <v>5.0199999999999996</v>
      </c>
      <c r="H175" s="15"/>
      <c r="I175" s="15"/>
      <c r="J175" s="16">
        <v>1800000</v>
      </c>
      <c r="K175" s="15">
        <v>12</v>
      </c>
      <c r="L175" s="8">
        <f t="shared" si="15"/>
        <v>805</v>
      </c>
      <c r="M175" s="140">
        <v>104</v>
      </c>
      <c r="N175" s="21">
        <f t="shared" si="19"/>
        <v>90662.207357859545</v>
      </c>
      <c r="O175" s="72">
        <f t="shared" si="17"/>
        <v>1885773.9130434787</v>
      </c>
    </row>
    <row r="176" spans="1:15">
      <c r="A176" s="20">
        <v>4</v>
      </c>
      <c r="B176" s="50" t="s">
        <v>162</v>
      </c>
      <c r="C176" s="20" t="s">
        <v>163</v>
      </c>
      <c r="D176" s="608" t="s">
        <v>164</v>
      </c>
      <c r="E176" s="50" t="s">
        <v>137</v>
      </c>
      <c r="F176" s="13">
        <f t="shared" si="18"/>
        <v>5.0199999999999996</v>
      </c>
      <c r="G176" s="14">
        <v>5.0199999999999996</v>
      </c>
      <c r="H176" s="15"/>
      <c r="I176" s="15"/>
      <c r="J176" s="16">
        <v>1800000</v>
      </c>
      <c r="K176" s="15">
        <v>12</v>
      </c>
      <c r="L176" s="8">
        <f t="shared" si="15"/>
        <v>805</v>
      </c>
      <c r="M176" s="140">
        <v>400</v>
      </c>
      <c r="N176" s="21">
        <f t="shared" si="19"/>
        <v>90662.207357859545</v>
      </c>
      <c r="O176" s="72">
        <f t="shared" si="17"/>
        <v>7252976.5886287643</v>
      </c>
    </row>
    <row r="177" spans="1:15">
      <c r="A177" s="20">
        <v>4</v>
      </c>
      <c r="B177" s="50" t="s">
        <v>162</v>
      </c>
      <c r="C177" s="20" t="s">
        <v>163</v>
      </c>
      <c r="D177" s="608" t="s">
        <v>164</v>
      </c>
      <c r="E177" s="50" t="s">
        <v>138</v>
      </c>
      <c r="F177" s="13">
        <f t="shared" si="18"/>
        <v>5.0199999999999996</v>
      </c>
      <c r="G177" s="14">
        <v>5.0199999999999996</v>
      </c>
      <c r="H177" s="15"/>
      <c r="I177" s="15"/>
      <c r="J177" s="16">
        <v>1800000</v>
      </c>
      <c r="K177" s="15">
        <v>12</v>
      </c>
      <c r="L177" s="8">
        <f t="shared" si="15"/>
        <v>805</v>
      </c>
      <c r="M177" s="120">
        <v>70</v>
      </c>
      <c r="N177" s="21">
        <f t="shared" si="19"/>
        <v>90662.207357859545</v>
      </c>
      <c r="O177" s="72">
        <f t="shared" si="17"/>
        <v>1269270.9030100338</v>
      </c>
    </row>
    <row r="178" spans="1:15">
      <c r="A178" s="20">
        <v>4</v>
      </c>
      <c r="B178" s="50" t="s">
        <v>162</v>
      </c>
      <c r="C178" s="20" t="s">
        <v>163</v>
      </c>
      <c r="D178" s="608" t="s">
        <v>164</v>
      </c>
      <c r="E178" s="50" t="s">
        <v>141</v>
      </c>
      <c r="F178" s="13">
        <f t="shared" si="18"/>
        <v>5.0199999999999996</v>
      </c>
      <c r="G178" s="14">
        <v>5.0199999999999996</v>
      </c>
      <c r="H178" s="15"/>
      <c r="I178" s="15"/>
      <c r="J178" s="16">
        <v>1800000</v>
      </c>
      <c r="K178" s="15">
        <v>12</v>
      </c>
      <c r="L178" s="8">
        <f t="shared" si="15"/>
        <v>805</v>
      </c>
      <c r="M178" s="120">
        <v>35</v>
      </c>
      <c r="N178" s="21">
        <f t="shared" si="19"/>
        <v>90662.207357859545</v>
      </c>
      <c r="O178" s="72">
        <f t="shared" si="17"/>
        <v>634635.45150501688</v>
      </c>
    </row>
    <row r="179" spans="1:15">
      <c r="A179" s="20">
        <v>4</v>
      </c>
      <c r="B179" s="50" t="s">
        <v>162</v>
      </c>
      <c r="C179" s="20" t="s">
        <v>163</v>
      </c>
      <c r="D179" s="608" t="s">
        <v>164</v>
      </c>
      <c r="E179" s="50" t="s">
        <v>120</v>
      </c>
      <c r="F179" s="13">
        <f t="shared" si="18"/>
        <v>5.0199999999999996</v>
      </c>
      <c r="G179" s="14">
        <v>5.0199999999999996</v>
      </c>
      <c r="H179" s="15"/>
      <c r="I179" s="15"/>
      <c r="J179" s="16">
        <v>1800000</v>
      </c>
      <c r="K179" s="15">
        <v>12</v>
      </c>
      <c r="L179" s="8">
        <f t="shared" si="15"/>
        <v>805</v>
      </c>
      <c r="M179" s="120">
        <v>21</v>
      </c>
      <c r="N179" s="21">
        <f t="shared" si="19"/>
        <v>90662.207357859545</v>
      </c>
      <c r="O179" s="72">
        <f t="shared" si="17"/>
        <v>380781.2709030101</v>
      </c>
    </row>
    <row r="180" spans="1:15">
      <c r="A180" s="20">
        <v>5</v>
      </c>
      <c r="B180" s="50" t="s">
        <v>162</v>
      </c>
      <c r="C180" s="20" t="s">
        <v>163</v>
      </c>
      <c r="D180" s="608" t="s">
        <v>164</v>
      </c>
      <c r="E180" s="50" t="s">
        <v>143</v>
      </c>
      <c r="F180" s="13">
        <f t="shared" si="18"/>
        <v>5.0199999999999996</v>
      </c>
      <c r="G180" s="14">
        <v>5.0199999999999996</v>
      </c>
      <c r="H180" s="15"/>
      <c r="I180" s="15"/>
      <c r="J180" s="16">
        <v>1800000</v>
      </c>
      <c r="K180" s="15">
        <v>12</v>
      </c>
      <c r="L180" s="8">
        <f t="shared" si="15"/>
        <v>805</v>
      </c>
      <c r="M180" s="120">
        <v>175</v>
      </c>
      <c r="N180" s="21">
        <f t="shared" si="19"/>
        <v>90662.207357859545</v>
      </c>
      <c r="O180" s="72">
        <f t="shared" si="17"/>
        <v>3173177.2575250845</v>
      </c>
    </row>
    <row r="181" spans="1:15">
      <c r="A181" s="20">
        <v>4</v>
      </c>
      <c r="B181" s="50" t="s">
        <v>162</v>
      </c>
      <c r="C181" s="20" t="s">
        <v>163</v>
      </c>
      <c r="D181" s="608" t="s">
        <v>165</v>
      </c>
      <c r="E181" s="137" t="s">
        <v>139</v>
      </c>
      <c r="F181" s="13">
        <f t="shared" si="18"/>
        <v>4.68</v>
      </c>
      <c r="G181" s="14">
        <v>4.68</v>
      </c>
      <c r="H181" s="15"/>
      <c r="I181" s="15"/>
      <c r="J181" s="16">
        <v>1800000</v>
      </c>
      <c r="K181" s="15">
        <v>12</v>
      </c>
      <c r="L181" s="8">
        <f t="shared" si="15"/>
        <v>805</v>
      </c>
      <c r="M181" s="138">
        <v>70</v>
      </c>
      <c r="N181" s="21">
        <f t="shared" si="19"/>
        <v>84521.739130434784</v>
      </c>
      <c r="O181" s="72">
        <f t="shared" si="17"/>
        <v>1183304.3478260869</v>
      </c>
    </row>
    <row r="182" spans="1:15">
      <c r="A182" s="20">
        <v>4</v>
      </c>
      <c r="B182" s="50" t="s">
        <v>162</v>
      </c>
      <c r="C182" s="20" t="s">
        <v>163</v>
      </c>
      <c r="D182" s="608" t="s">
        <v>112</v>
      </c>
      <c r="E182" s="137" t="s">
        <v>56</v>
      </c>
      <c r="F182" s="13">
        <f t="shared" si="18"/>
        <v>2.34</v>
      </c>
      <c r="G182" s="14">
        <v>2.34</v>
      </c>
      <c r="H182" s="15"/>
      <c r="I182" s="15"/>
      <c r="J182" s="16">
        <v>1800000</v>
      </c>
      <c r="K182" s="15">
        <v>12</v>
      </c>
      <c r="L182" s="8">
        <f t="shared" si="15"/>
        <v>805</v>
      </c>
      <c r="M182" s="138">
        <v>35</v>
      </c>
      <c r="N182" s="21">
        <f t="shared" si="19"/>
        <v>42260.869565217392</v>
      </c>
      <c r="O182" s="72">
        <f t="shared" si="17"/>
        <v>295826.08695652173</v>
      </c>
    </row>
    <row r="183" spans="1:15">
      <c r="A183" s="20">
        <v>4</v>
      </c>
      <c r="B183" s="50" t="s">
        <v>162</v>
      </c>
      <c r="C183" s="20" t="s">
        <v>163</v>
      </c>
      <c r="D183" s="608" t="s">
        <v>148</v>
      </c>
      <c r="E183" s="137" t="s">
        <v>149</v>
      </c>
      <c r="F183" s="13">
        <f t="shared" si="18"/>
        <v>2.34</v>
      </c>
      <c r="G183" s="14">
        <v>2.34</v>
      </c>
      <c r="H183" s="15"/>
      <c r="I183" s="15"/>
      <c r="J183" s="16">
        <v>1800000</v>
      </c>
      <c r="K183" s="15">
        <v>12</v>
      </c>
      <c r="L183" s="8">
        <f t="shared" si="15"/>
        <v>805</v>
      </c>
      <c r="M183" s="138">
        <v>10</v>
      </c>
      <c r="N183" s="21">
        <f t="shared" si="19"/>
        <v>42260.869565217392</v>
      </c>
      <c r="O183" s="72">
        <f t="shared" si="17"/>
        <v>84521.739130434784</v>
      </c>
    </row>
    <row r="184" spans="1:15">
      <c r="A184" s="20">
        <v>4</v>
      </c>
      <c r="B184" s="50" t="s">
        <v>162</v>
      </c>
      <c r="C184" s="20" t="s">
        <v>163</v>
      </c>
      <c r="D184" s="608" t="s">
        <v>160</v>
      </c>
      <c r="E184" s="137" t="s">
        <v>117</v>
      </c>
      <c r="F184" s="13">
        <f t="shared" si="18"/>
        <v>3.99</v>
      </c>
      <c r="G184" s="14">
        <v>3.99</v>
      </c>
      <c r="H184" s="15"/>
      <c r="I184" s="15"/>
      <c r="J184" s="16">
        <v>1800000</v>
      </c>
      <c r="K184" s="15">
        <v>12</v>
      </c>
      <c r="L184" s="8">
        <f t="shared" si="15"/>
        <v>805</v>
      </c>
      <c r="M184" s="138">
        <v>67</v>
      </c>
      <c r="N184" s="21">
        <f t="shared" si="19"/>
        <v>72060.20066889633</v>
      </c>
      <c r="O184" s="72">
        <f t="shared" si="17"/>
        <v>965606.68896321079</v>
      </c>
    </row>
    <row r="185" spans="1:15">
      <c r="A185" s="20">
        <v>4</v>
      </c>
      <c r="B185" s="50" t="s">
        <v>162</v>
      </c>
      <c r="C185" s="20" t="s">
        <v>163</v>
      </c>
      <c r="D185" s="608" t="s">
        <v>161</v>
      </c>
      <c r="E185" s="50" t="s">
        <v>138</v>
      </c>
      <c r="F185" s="13">
        <f t="shared" si="18"/>
        <v>5.3199999999999994</v>
      </c>
      <c r="G185" s="14">
        <v>5.0199999999999996</v>
      </c>
      <c r="H185" s="15">
        <v>0.3</v>
      </c>
      <c r="I185" s="15"/>
      <c r="J185" s="16">
        <v>1800000</v>
      </c>
      <c r="K185" s="15">
        <v>12</v>
      </c>
      <c r="L185" s="8">
        <f t="shared" si="15"/>
        <v>805</v>
      </c>
      <c r="M185" s="138">
        <v>35</v>
      </c>
      <c r="N185" s="21">
        <f t="shared" si="19"/>
        <v>96080.267558528401</v>
      </c>
      <c r="O185" s="72">
        <f t="shared" si="17"/>
        <v>672561.87290969887</v>
      </c>
    </row>
    <row r="186" spans="1:15">
      <c r="A186" s="20">
        <v>4</v>
      </c>
      <c r="B186" s="50" t="s">
        <v>162</v>
      </c>
      <c r="C186" s="20" t="s">
        <v>163</v>
      </c>
      <c r="D186" s="608" t="s">
        <v>161</v>
      </c>
      <c r="E186" s="50" t="s">
        <v>142</v>
      </c>
      <c r="F186" s="13">
        <f t="shared" si="18"/>
        <v>5.3199999999999994</v>
      </c>
      <c r="G186" s="14">
        <v>5.0199999999999996</v>
      </c>
      <c r="H186" s="15">
        <v>0.3</v>
      </c>
      <c r="I186" s="15"/>
      <c r="J186" s="16">
        <v>1800000</v>
      </c>
      <c r="K186" s="15">
        <v>12</v>
      </c>
      <c r="L186" s="8">
        <f t="shared" si="15"/>
        <v>805</v>
      </c>
      <c r="M186" s="138">
        <v>70</v>
      </c>
      <c r="N186" s="21">
        <f t="shared" si="19"/>
        <v>96080.267558528401</v>
      </c>
      <c r="O186" s="72">
        <f t="shared" si="17"/>
        <v>1345123.7458193977</v>
      </c>
    </row>
    <row r="187" spans="1:15">
      <c r="A187" s="1089" t="s">
        <v>61</v>
      </c>
      <c r="B187" s="1090"/>
      <c r="C187" s="1091"/>
      <c r="D187" s="32"/>
      <c r="E187" s="32"/>
      <c r="F187" s="23"/>
      <c r="G187" s="22"/>
      <c r="H187" s="22"/>
      <c r="I187" s="22"/>
      <c r="J187" s="16"/>
      <c r="K187" s="22"/>
      <c r="L187" s="8">
        <f t="shared" si="15"/>
        <v>805</v>
      </c>
      <c r="M187" s="123">
        <f>SUM(M175:M186)</f>
        <v>1092</v>
      </c>
      <c r="N187" s="124"/>
      <c r="O187" s="72"/>
    </row>
    <row r="188" spans="1:15">
      <c r="A188" s="20">
        <v>5</v>
      </c>
      <c r="B188" s="136" t="s">
        <v>166</v>
      </c>
      <c r="C188" s="20" t="s">
        <v>125</v>
      </c>
      <c r="D188" s="608" t="s">
        <v>167</v>
      </c>
      <c r="E188" s="50" t="s">
        <v>3</v>
      </c>
      <c r="F188" s="13">
        <f t="shared" si="18"/>
        <v>4.32</v>
      </c>
      <c r="G188" s="14">
        <v>4.32</v>
      </c>
      <c r="H188" s="15"/>
      <c r="I188" s="15"/>
      <c r="J188" s="16">
        <v>1800000</v>
      </c>
      <c r="K188" s="15">
        <v>12</v>
      </c>
      <c r="L188" s="8">
        <f t="shared" si="15"/>
        <v>805</v>
      </c>
      <c r="M188" s="120">
        <v>175</v>
      </c>
      <c r="N188" s="21">
        <f t="shared" si="19"/>
        <v>78020.066889632115</v>
      </c>
      <c r="O188" s="72">
        <f t="shared" si="17"/>
        <v>2730702.3411371242</v>
      </c>
    </row>
    <row r="189" spans="1:15">
      <c r="A189" s="20">
        <v>5</v>
      </c>
      <c r="B189" s="136" t="s">
        <v>166</v>
      </c>
      <c r="C189" s="20" t="s">
        <v>125</v>
      </c>
      <c r="D189" s="608" t="s">
        <v>167</v>
      </c>
      <c r="E189" s="50" t="s">
        <v>137</v>
      </c>
      <c r="F189" s="13">
        <f t="shared" si="18"/>
        <v>4.32</v>
      </c>
      <c r="G189" s="14">
        <v>4.32</v>
      </c>
      <c r="H189" s="15"/>
      <c r="I189" s="15"/>
      <c r="J189" s="16">
        <v>1800000</v>
      </c>
      <c r="K189" s="15">
        <v>12</v>
      </c>
      <c r="L189" s="8">
        <f t="shared" si="15"/>
        <v>805</v>
      </c>
      <c r="M189" s="120">
        <v>280</v>
      </c>
      <c r="N189" s="21">
        <f t="shared" si="19"/>
        <v>78020.066889632115</v>
      </c>
      <c r="O189" s="72">
        <f t="shared" si="17"/>
        <v>4369123.7458193982</v>
      </c>
    </row>
    <row r="190" spans="1:15">
      <c r="A190" s="20">
        <v>5</v>
      </c>
      <c r="B190" s="136" t="s">
        <v>166</v>
      </c>
      <c r="C190" s="20" t="s">
        <v>125</v>
      </c>
      <c r="D190" s="608" t="s">
        <v>167</v>
      </c>
      <c r="E190" s="50" t="s">
        <v>168</v>
      </c>
      <c r="F190" s="13">
        <f t="shared" si="18"/>
        <v>4.32</v>
      </c>
      <c r="G190" s="14">
        <v>4.32</v>
      </c>
      <c r="H190" s="15"/>
      <c r="I190" s="15"/>
      <c r="J190" s="16">
        <v>1800000</v>
      </c>
      <c r="K190" s="15">
        <v>12</v>
      </c>
      <c r="L190" s="8">
        <f t="shared" si="15"/>
        <v>805</v>
      </c>
      <c r="M190" s="120">
        <v>70</v>
      </c>
      <c r="N190" s="21">
        <f t="shared" si="19"/>
        <v>78020.066889632115</v>
      </c>
      <c r="O190" s="72">
        <f t="shared" si="17"/>
        <v>1092280.9364548496</v>
      </c>
    </row>
    <row r="191" spans="1:15">
      <c r="A191" s="20">
        <v>5</v>
      </c>
      <c r="B191" s="136" t="s">
        <v>166</v>
      </c>
      <c r="C191" s="20" t="s">
        <v>125</v>
      </c>
      <c r="D191" s="608" t="s">
        <v>167</v>
      </c>
      <c r="E191" s="50" t="s">
        <v>169</v>
      </c>
      <c r="F191" s="13">
        <f t="shared" si="18"/>
        <v>4.32</v>
      </c>
      <c r="G191" s="14">
        <v>4.32</v>
      </c>
      <c r="H191" s="15"/>
      <c r="I191" s="15"/>
      <c r="J191" s="16">
        <v>1800000</v>
      </c>
      <c r="K191" s="15">
        <v>12</v>
      </c>
      <c r="L191" s="8">
        <f t="shared" si="15"/>
        <v>805</v>
      </c>
      <c r="M191" s="120">
        <v>70</v>
      </c>
      <c r="N191" s="21">
        <f t="shared" si="19"/>
        <v>78020.066889632115</v>
      </c>
      <c r="O191" s="72">
        <f t="shared" si="17"/>
        <v>1092280.9364548496</v>
      </c>
    </row>
    <row r="192" spans="1:15">
      <c r="A192" s="20">
        <v>5</v>
      </c>
      <c r="B192" s="136" t="s">
        <v>166</v>
      </c>
      <c r="C192" s="20" t="s">
        <v>125</v>
      </c>
      <c r="D192" s="608" t="s">
        <v>167</v>
      </c>
      <c r="E192" s="50" t="s">
        <v>141</v>
      </c>
      <c r="F192" s="13">
        <f t="shared" si="18"/>
        <v>4.32</v>
      </c>
      <c r="G192" s="14">
        <v>4.32</v>
      </c>
      <c r="H192" s="15"/>
      <c r="I192" s="15"/>
      <c r="J192" s="16">
        <v>1800000</v>
      </c>
      <c r="K192" s="15">
        <v>12</v>
      </c>
      <c r="L192" s="8">
        <f t="shared" si="15"/>
        <v>805</v>
      </c>
      <c r="M192" s="120">
        <v>35</v>
      </c>
      <c r="N192" s="21">
        <f t="shared" si="19"/>
        <v>78020.066889632115</v>
      </c>
      <c r="O192" s="72">
        <f t="shared" si="17"/>
        <v>546140.46822742478</v>
      </c>
    </row>
    <row r="193" spans="1:15">
      <c r="A193" s="20">
        <v>5</v>
      </c>
      <c r="B193" s="136" t="s">
        <v>166</v>
      </c>
      <c r="C193" s="20" t="s">
        <v>125</v>
      </c>
      <c r="D193" s="608" t="s">
        <v>167</v>
      </c>
      <c r="E193" s="50" t="s">
        <v>170</v>
      </c>
      <c r="F193" s="13">
        <f t="shared" si="18"/>
        <v>4.32</v>
      </c>
      <c r="G193" s="14">
        <v>4.32</v>
      </c>
      <c r="H193" s="15"/>
      <c r="I193" s="15"/>
      <c r="J193" s="16">
        <v>1800000</v>
      </c>
      <c r="K193" s="15">
        <v>12</v>
      </c>
      <c r="L193" s="8">
        <f t="shared" si="15"/>
        <v>805</v>
      </c>
      <c r="M193" s="120">
        <v>35</v>
      </c>
      <c r="N193" s="21">
        <f t="shared" si="19"/>
        <v>78020.066889632115</v>
      </c>
      <c r="O193" s="72">
        <f t="shared" si="17"/>
        <v>546140.46822742478</v>
      </c>
    </row>
    <row r="194" spans="1:15">
      <c r="A194" s="20">
        <v>5</v>
      </c>
      <c r="B194" s="136" t="s">
        <v>166</v>
      </c>
      <c r="C194" s="20" t="s">
        <v>125</v>
      </c>
      <c r="D194" s="608" t="s">
        <v>167</v>
      </c>
      <c r="E194" s="50" t="s">
        <v>120</v>
      </c>
      <c r="F194" s="13">
        <f t="shared" si="18"/>
        <v>4.32</v>
      </c>
      <c r="G194" s="14">
        <v>4.32</v>
      </c>
      <c r="H194" s="15"/>
      <c r="I194" s="15"/>
      <c r="J194" s="16">
        <v>1800000</v>
      </c>
      <c r="K194" s="15">
        <v>12</v>
      </c>
      <c r="L194" s="8">
        <f t="shared" si="15"/>
        <v>805</v>
      </c>
      <c r="M194" s="120">
        <v>24</v>
      </c>
      <c r="N194" s="21">
        <f t="shared" si="19"/>
        <v>78020.066889632115</v>
      </c>
      <c r="O194" s="72">
        <f t="shared" si="17"/>
        <v>374496.32107023417</v>
      </c>
    </row>
    <row r="195" spans="1:15">
      <c r="A195" s="20">
        <v>5</v>
      </c>
      <c r="B195" s="136" t="s">
        <v>166</v>
      </c>
      <c r="C195" s="20" t="s">
        <v>125</v>
      </c>
      <c r="D195" s="608" t="s">
        <v>167</v>
      </c>
      <c r="E195" s="50" t="s">
        <v>171</v>
      </c>
      <c r="F195" s="13">
        <f t="shared" si="18"/>
        <v>4.32</v>
      </c>
      <c r="G195" s="14">
        <v>4.32</v>
      </c>
      <c r="H195" s="15"/>
      <c r="I195" s="15"/>
      <c r="J195" s="16">
        <v>1800000</v>
      </c>
      <c r="K195" s="15">
        <v>12</v>
      </c>
      <c r="L195" s="8">
        <f t="shared" si="15"/>
        <v>805</v>
      </c>
      <c r="M195" s="120">
        <v>35</v>
      </c>
      <c r="N195" s="21">
        <f t="shared" si="19"/>
        <v>78020.066889632115</v>
      </c>
      <c r="O195" s="72">
        <f t="shared" si="17"/>
        <v>546140.46822742478</v>
      </c>
    </row>
    <row r="196" spans="1:15">
      <c r="A196" s="20">
        <v>5</v>
      </c>
      <c r="B196" s="136" t="s">
        <v>166</v>
      </c>
      <c r="C196" s="20" t="s">
        <v>125</v>
      </c>
      <c r="D196" s="608" t="s">
        <v>167</v>
      </c>
      <c r="E196" s="50" t="s">
        <v>172</v>
      </c>
      <c r="F196" s="13">
        <f t="shared" si="18"/>
        <v>4.32</v>
      </c>
      <c r="G196" s="14">
        <v>4.32</v>
      </c>
      <c r="H196" s="15"/>
      <c r="I196" s="15"/>
      <c r="J196" s="16">
        <v>1800000</v>
      </c>
      <c r="K196" s="15">
        <v>12</v>
      </c>
      <c r="L196" s="8">
        <f t="shared" si="15"/>
        <v>805</v>
      </c>
      <c r="M196" s="120">
        <v>35</v>
      </c>
      <c r="N196" s="21">
        <f t="shared" si="19"/>
        <v>78020.066889632115</v>
      </c>
      <c r="O196" s="72">
        <f t="shared" si="17"/>
        <v>546140.46822742478</v>
      </c>
    </row>
    <row r="197" spans="1:15">
      <c r="A197" s="20">
        <v>5</v>
      </c>
      <c r="B197" s="136" t="s">
        <v>166</v>
      </c>
      <c r="C197" s="20" t="s">
        <v>125</v>
      </c>
      <c r="D197" s="608" t="s">
        <v>173</v>
      </c>
      <c r="E197" s="137" t="s">
        <v>115</v>
      </c>
      <c r="F197" s="13">
        <f t="shared" si="18"/>
        <v>4.34</v>
      </c>
      <c r="G197" s="14">
        <v>4.34</v>
      </c>
      <c r="H197" s="15"/>
      <c r="I197" s="15"/>
      <c r="J197" s="16">
        <v>1800000</v>
      </c>
      <c r="K197" s="15">
        <v>12</v>
      </c>
      <c r="L197" s="8">
        <f t="shared" si="15"/>
        <v>805</v>
      </c>
      <c r="M197" s="138">
        <v>140</v>
      </c>
      <c r="N197" s="21">
        <f t="shared" si="19"/>
        <v>78381.270903010023</v>
      </c>
      <c r="O197" s="72">
        <f t="shared" si="17"/>
        <v>2194675.5852842806</v>
      </c>
    </row>
    <row r="198" spans="1:15">
      <c r="A198" s="20">
        <v>5</v>
      </c>
      <c r="B198" s="136" t="s">
        <v>166</v>
      </c>
      <c r="C198" s="20" t="s">
        <v>125</v>
      </c>
      <c r="D198" s="608" t="s">
        <v>112</v>
      </c>
      <c r="E198" s="137" t="s">
        <v>56</v>
      </c>
      <c r="F198" s="13">
        <f t="shared" si="18"/>
        <v>2.34</v>
      </c>
      <c r="G198" s="14">
        <v>2.34</v>
      </c>
      <c r="H198" s="15"/>
      <c r="I198" s="15"/>
      <c r="J198" s="16">
        <v>1800000</v>
      </c>
      <c r="K198" s="15">
        <v>12</v>
      </c>
      <c r="L198" s="8">
        <f t="shared" si="15"/>
        <v>805</v>
      </c>
      <c r="M198" s="138">
        <v>35</v>
      </c>
      <c r="N198" s="21">
        <f t="shared" si="19"/>
        <v>42260.869565217392</v>
      </c>
      <c r="O198" s="72">
        <f t="shared" si="17"/>
        <v>295826.08695652173</v>
      </c>
    </row>
    <row r="199" spans="1:15">
      <c r="A199" s="20">
        <v>5</v>
      </c>
      <c r="B199" s="136" t="s">
        <v>166</v>
      </c>
      <c r="C199" s="20" t="s">
        <v>125</v>
      </c>
      <c r="D199" s="608" t="s">
        <v>148</v>
      </c>
      <c r="E199" s="137" t="s">
        <v>149</v>
      </c>
      <c r="F199" s="13">
        <f t="shared" si="18"/>
        <v>2.34</v>
      </c>
      <c r="G199" s="14">
        <v>2.34</v>
      </c>
      <c r="H199" s="15"/>
      <c r="I199" s="15"/>
      <c r="J199" s="16">
        <v>1800000</v>
      </c>
      <c r="K199" s="15">
        <v>12</v>
      </c>
      <c r="L199" s="8">
        <f t="shared" si="15"/>
        <v>805</v>
      </c>
      <c r="M199" s="138">
        <v>11</v>
      </c>
      <c r="N199" s="21">
        <f t="shared" si="19"/>
        <v>42260.869565217392</v>
      </c>
      <c r="O199" s="72">
        <f t="shared" si="17"/>
        <v>92973.913043478256</v>
      </c>
    </row>
    <row r="200" spans="1:15">
      <c r="A200" s="20">
        <v>5</v>
      </c>
      <c r="B200" s="136" t="s">
        <v>166</v>
      </c>
      <c r="C200" s="20" t="s">
        <v>125</v>
      </c>
      <c r="D200" s="608" t="s">
        <v>160</v>
      </c>
      <c r="E200" s="137" t="s">
        <v>58</v>
      </c>
      <c r="F200" s="13">
        <f t="shared" si="18"/>
        <v>3.99</v>
      </c>
      <c r="G200" s="14">
        <v>3.99</v>
      </c>
      <c r="H200" s="15"/>
      <c r="I200" s="15"/>
      <c r="J200" s="16">
        <v>1800000</v>
      </c>
      <c r="K200" s="15">
        <v>12</v>
      </c>
      <c r="L200" s="8">
        <f t="shared" si="15"/>
        <v>805</v>
      </c>
      <c r="M200" s="138">
        <v>70</v>
      </c>
      <c r="N200" s="21">
        <f t="shared" si="19"/>
        <v>72060.20066889633</v>
      </c>
      <c r="O200" s="72">
        <f t="shared" si="17"/>
        <v>1008842.8093645487</v>
      </c>
    </row>
    <row r="201" spans="1:15">
      <c r="A201" s="20">
        <v>5</v>
      </c>
      <c r="B201" s="136" t="s">
        <v>166</v>
      </c>
      <c r="C201" s="20" t="s">
        <v>125</v>
      </c>
      <c r="D201" s="608" t="s">
        <v>161</v>
      </c>
      <c r="E201" s="137" t="s">
        <v>172</v>
      </c>
      <c r="F201" s="13">
        <f t="shared" si="18"/>
        <v>5.3199999999999994</v>
      </c>
      <c r="G201" s="14">
        <v>5.0199999999999996</v>
      </c>
      <c r="H201" s="15">
        <v>0.3</v>
      </c>
      <c r="I201" s="15"/>
      <c r="J201" s="16">
        <v>1800000</v>
      </c>
      <c r="K201" s="15">
        <v>12</v>
      </c>
      <c r="L201" s="8">
        <f t="shared" si="15"/>
        <v>805</v>
      </c>
      <c r="M201" s="138">
        <v>35</v>
      </c>
      <c r="N201" s="21">
        <f t="shared" si="19"/>
        <v>96080.267558528401</v>
      </c>
      <c r="O201" s="72">
        <f t="shared" ref="O201:O260" si="20">N201*0.2*M201</f>
        <v>672561.87290969887</v>
      </c>
    </row>
    <row r="202" spans="1:15">
      <c r="A202" s="1089" t="s">
        <v>548</v>
      </c>
      <c r="B202" s="1090"/>
      <c r="C202" s="1091"/>
      <c r="D202" s="32"/>
      <c r="E202" s="32"/>
      <c r="F202" s="23"/>
      <c r="G202" s="22"/>
      <c r="H202" s="22"/>
      <c r="I202" s="22"/>
      <c r="J202" s="59"/>
      <c r="K202" s="22"/>
      <c r="L202" s="22"/>
      <c r="M202" s="141">
        <f>SUM(M188:M201)</f>
        <v>1050</v>
      </c>
      <c r="N202" s="118"/>
      <c r="O202" s="64">
        <f>SUM(O132:O201)</f>
        <v>93318646.153846204</v>
      </c>
    </row>
    <row r="203" spans="1:15" s="455" customFormat="1">
      <c r="A203" s="49" t="s">
        <v>175</v>
      </c>
      <c r="B203" s="49"/>
      <c r="C203" s="49"/>
      <c r="D203" s="453"/>
      <c r="E203" s="453"/>
      <c r="F203" s="452"/>
      <c r="G203" s="452"/>
      <c r="H203" s="452"/>
      <c r="I203" s="452"/>
      <c r="J203" s="452"/>
      <c r="K203" s="452"/>
      <c r="L203" s="452"/>
      <c r="M203" s="461"/>
      <c r="N203" s="499"/>
      <c r="O203" s="64"/>
    </row>
    <row r="204" spans="1:15" ht="89.25">
      <c r="A204" s="47">
        <v>1</v>
      </c>
      <c r="B204" s="142" t="s">
        <v>176</v>
      </c>
      <c r="C204" s="47" t="s">
        <v>177</v>
      </c>
      <c r="D204" s="618" t="s">
        <v>178</v>
      </c>
      <c r="E204" s="143" t="s">
        <v>179</v>
      </c>
      <c r="F204" s="144">
        <f>G204+H204+I204</f>
        <v>4.32</v>
      </c>
      <c r="G204" s="145">
        <v>4.32</v>
      </c>
      <c r="H204" s="146"/>
      <c r="I204" s="66"/>
      <c r="J204" s="147">
        <v>1800000</v>
      </c>
      <c r="K204" s="66">
        <v>12</v>
      </c>
      <c r="L204" s="42">
        <f>23*35</f>
        <v>805</v>
      </c>
      <c r="M204" s="148">
        <v>360</v>
      </c>
      <c r="N204" s="149">
        <f>F204*J204*K204/L204*35/52</f>
        <v>78020.066889632115</v>
      </c>
      <c r="O204" s="72">
        <f t="shared" si="20"/>
        <v>5617444.8160535125</v>
      </c>
    </row>
    <row r="205" spans="1:15" ht="89.25">
      <c r="A205" s="47">
        <v>1</v>
      </c>
      <c r="B205" s="142" t="s">
        <v>176</v>
      </c>
      <c r="C205" s="47" t="s">
        <v>177</v>
      </c>
      <c r="D205" s="618" t="s">
        <v>178</v>
      </c>
      <c r="E205" s="143" t="s">
        <v>179</v>
      </c>
      <c r="F205" s="144">
        <f t="shared" ref="F205:F212" si="21">G205+H205+I205</f>
        <v>4.68</v>
      </c>
      <c r="G205" s="145">
        <v>4.68</v>
      </c>
      <c r="H205" s="146"/>
      <c r="I205" s="66"/>
      <c r="J205" s="147">
        <v>1800000</v>
      </c>
      <c r="K205" s="66">
        <v>12</v>
      </c>
      <c r="L205" s="42">
        <f t="shared" ref="L205:L219" si="22">23*35</f>
        <v>805</v>
      </c>
      <c r="M205" s="148">
        <v>404</v>
      </c>
      <c r="N205" s="149">
        <f>F205*J205*K205/L205*35/52</f>
        <v>84521.739130434784</v>
      </c>
      <c r="O205" s="72">
        <f t="shared" si="20"/>
        <v>6829356.5217391299</v>
      </c>
    </row>
    <row r="206" spans="1:15" ht="51">
      <c r="A206" s="47">
        <v>1</v>
      </c>
      <c r="B206" s="142" t="s">
        <v>176</v>
      </c>
      <c r="C206" s="47" t="s">
        <v>177</v>
      </c>
      <c r="D206" s="619" t="s">
        <v>180</v>
      </c>
      <c r="E206" s="143" t="s">
        <v>181</v>
      </c>
      <c r="F206" s="144">
        <f t="shared" si="21"/>
        <v>2.34</v>
      </c>
      <c r="G206" s="150">
        <v>2.34</v>
      </c>
      <c r="H206" s="151"/>
      <c r="I206" s="66"/>
      <c r="J206" s="147">
        <v>1800000</v>
      </c>
      <c r="K206" s="66">
        <v>12</v>
      </c>
      <c r="L206" s="42">
        <f t="shared" si="22"/>
        <v>805</v>
      </c>
      <c r="M206" s="152">
        <v>56</v>
      </c>
      <c r="N206" s="149">
        <f t="shared" ref="N206:N212" si="23">F206*J206*K206/L206*35/52</f>
        <v>42260.869565217392</v>
      </c>
      <c r="O206" s="72">
        <f t="shared" si="20"/>
        <v>473321.73913043475</v>
      </c>
    </row>
    <row r="207" spans="1:15">
      <c r="A207" s="47">
        <v>1</v>
      </c>
      <c r="B207" s="142" t="s">
        <v>176</v>
      </c>
      <c r="C207" s="47" t="s">
        <v>177</v>
      </c>
      <c r="D207" s="619" t="s">
        <v>182</v>
      </c>
      <c r="E207" s="143" t="s">
        <v>183</v>
      </c>
      <c r="F207" s="144">
        <f t="shared" si="21"/>
        <v>5.22</v>
      </c>
      <c r="G207" s="150">
        <v>5.0199999999999996</v>
      </c>
      <c r="H207" s="153">
        <v>0.2</v>
      </c>
      <c r="I207" s="66"/>
      <c r="J207" s="147">
        <v>1800000</v>
      </c>
      <c r="K207" s="66">
        <v>12</v>
      </c>
      <c r="L207" s="42">
        <f t="shared" si="22"/>
        <v>805</v>
      </c>
      <c r="M207" s="152">
        <v>19</v>
      </c>
      <c r="N207" s="149">
        <f t="shared" si="23"/>
        <v>94274.247491638787</v>
      </c>
      <c r="O207" s="72">
        <f t="shared" si="20"/>
        <v>358242.14046822744</v>
      </c>
    </row>
    <row r="208" spans="1:15">
      <c r="A208" s="47">
        <v>1</v>
      </c>
      <c r="B208" s="142" t="s">
        <v>176</v>
      </c>
      <c r="C208" s="47" t="s">
        <v>177</v>
      </c>
      <c r="D208" s="154" t="s">
        <v>184</v>
      </c>
      <c r="E208" s="155" t="s">
        <v>141</v>
      </c>
      <c r="F208" s="144">
        <f t="shared" si="21"/>
        <v>5.66</v>
      </c>
      <c r="G208" s="150">
        <v>5.36</v>
      </c>
      <c r="H208" s="151">
        <v>0.3</v>
      </c>
      <c r="I208" s="66"/>
      <c r="J208" s="147">
        <v>1800000</v>
      </c>
      <c r="K208" s="66">
        <v>12</v>
      </c>
      <c r="L208" s="42">
        <f t="shared" si="22"/>
        <v>805</v>
      </c>
      <c r="M208" s="156">
        <v>33</v>
      </c>
      <c r="N208" s="149">
        <f t="shared" si="23"/>
        <v>102220.73578595318</v>
      </c>
      <c r="O208" s="72">
        <f t="shared" si="20"/>
        <v>674656.85618729098</v>
      </c>
    </row>
    <row r="209" spans="1:15" ht="25.5">
      <c r="A209" s="47">
        <v>1</v>
      </c>
      <c r="B209" s="142" t="s">
        <v>176</v>
      </c>
      <c r="C209" s="47" t="s">
        <v>177</v>
      </c>
      <c r="D209" s="620" t="s">
        <v>185</v>
      </c>
      <c r="E209" s="143" t="s">
        <v>186</v>
      </c>
      <c r="F209" s="144">
        <f t="shared" si="21"/>
        <v>4.83</v>
      </c>
      <c r="G209" s="150">
        <v>4.68</v>
      </c>
      <c r="H209" s="151">
        <v>0.15</v>
      </c>
      <c r="I209" s="66"/>
      <c r="J209" s="147">
        <v>1800000</v>
      </c>
      <c r="K209" s="66">
        <v>12</v>
      </c>
      <c r="L209" s="42">
        <f t="shared" si="22"/>
        <v>805</v>
      </c>
      <c r="M209" s="156">
        <v>19</v>
      </c>
      <c r="N209" s="149">
        <f t="shared" si="23"/>
        <v>87230.769230769234</v>
      </c>
      <c r="O209" s="72">
        <f t="shared" si="20"/>
        <v>331476.92307692312</v>
      </c>
    </row>
    <row r="210" spans="1:15">
      <c r="A210" s="47">
        <v>1</v>
      </c>
      <c r="B210" s="142" t="s">
        <v>176</v>
      </c>
      <c r="C210" s="47" t="s">
        <v>177</v>
      </c>
      <c r="D210" s="621" t="s">
        <v>187</v>
      </c>
      <c r="E210" s="143" t="s">
        <v>56</v>
      </c>
      <c r="F210" s="144">
        <f t="shared" si="21"/>
        <v>2.67</v>
      </c>
      <c r="G210" s="150">
        <v>2.67</v>
      </c>
      <c r="H210" s="151"/>
      <c r="I210" s="66"/>
      <c r="J210" s="147">
        <v>1800000</v>
      </c>
      <c r="K210" s="66">
        <v>12</v>
      </c>
      <c r="L210" s="42">
        <f t="shared" si="22"/>
        <v>805</v>
      </c>
      <c r="M210" s="152">
        <v>33</v>
      </c>
      <c r="N210" s="149">
        <f t="shared" si="23"/>
        <v>48220.735785953184</v>
      </c>
      <c r="O210" s="72">
        <f t="shared" si="20"/>
        <v>318256.85618729104</v>
      </c>
    </row>
    <row r="211" spans="1:15">
      <c r="A211" s="47">
        <v>1</v>
      </c>
      <c r="B211" s="142" t="s">
        <v>176</v>
      </c>
      <c r="C211" s="47" t="s">
        <v>177</v>
      </c>
      <c r="D211" s="621" t="s">
        <v>188</v>
      </c>
      <c r="E211" s="143" t="s">
        <v>117</v>
      </c>
      <c r="F211" s="144">
        <f t="shared" si="21"/>
        <v>4.32</v>
      </c>
      <c r="G211" s="157">
        <v>4.32</v>
      </c>
      <c r="H211" s="151"/>
      <c r="I211" s="66"/>
      <c r="J211" s="147">
        <v>1800000</v>
      </c>
      <c r="K211" s="66">
        <v>12</v>
      </c>
      <c r="L211" s="42">
        <f t="shared" si="22"/>
        <v>805</v>
      </c>
      <c r="M211" s="152">
        <v>66</v>
      </c>
      <c r="N211" s="149">
        <f t="shared" si="23"/>
        <v>78020.066889632115</v>
      </c>
      <c r="O211" s="72">
        <f t="shared" si="20"/>
        <v>1029864.882943144</v>
      </c>
    </row>
    <row r="212" spans="1:15">
      <c r="A212" s="47">
        <v>1</v>
      </c>
      <c r="B212" s="142" t="s">
        <v>176</v>
      </c>
      <c r="C212" s="47" t="s">
        <v>177</v>
      </c>
      <c r="D212" s="620" t="s">
        <v>189</v>
      </c>
      <c r="E212" s="158" t="s">
        <v>149</v>
      </c>
      <c r="F212" s="144">
        <f t="shared" si="21"/>
        <v>3.99</v>
      </c>
      <c r="G212" s="150">
        <v>3.99</v>
      </c>
      <c r="H212" s="151"/>
      <c r="I212" s="66"/>
      <c r="J212" s="147">
        <v>1800000</v>
      </c>
      <c r="K212" s="66">
        <v>12</v>
      </c>
      <c r="L212" s="42">
        <f t="shared" si="22"/>
        <v>805</v>
      </c>
      <c r="M212" s="152">
        <v>33</v>
      </c>
      <c r="N212" s="149">
        <f t="shared" si="23"/>
        <v>72060.20066889633</v>
      </c>
      <c r="O212" s="72">
        <f t="shared" si="20"/>
        <v>475597.32441471581</v>
      </c>
    </row>
    <row r="213" spans="1:15">
      <c r="A213" s="1086" t="s">
        <v>61</v>
      </c>
      <c r="B213" s="1087"/>
      <c r="C213" s="1088"/>
      <c r="D213" s="159"/>
      <c r="E213" s="159"/>
      <c r="F213" s="160"/>
      <c r="G213" s="160"/>
      <c r="H213" s="160"/>
      <c r="I213" s="43"/>
      <c r="J213" s="147"/>
      <c r="K213" s="43"/>
      <c r="L213" s="42"/>
      <c r="M213" s="161">
        <f>SUM(M204:M212)</f>
        <v>1023</v>
      </c>
      <c r="N213" s="162"/>
      <c r="O213" s="72">
        <f t="shared" si="20"/>
        <v>0</v>
      </c>
    </row>
    <row r="214" spans="1:15" ht="127.5">
      <c r="A214" s="163">
        <v>2</v>
      </c>
      <c r="B214" s="142" t="s">
        <v>190</v>
      </c>
      <c r="C214" s="164" t="s">
        <v>191</v>
      </c>
      <c r="D214" s="622" t="s">
        <v>192</v>
      </c>
      <c r="E214" s="143" t="s">
        <v>193</v>
      </c>
      <c r="F214" s="144">
        <f>G214+H214+I214</f>
        <v>2.34</v>
      </c>
      <c r="G214" s="150">
        <v>2.34</v>
      </c>
      <c r="H214" s="146"/>
      <c r="I214" s="66"/>
      <c r="J214" s="147">
        <v>1800000</v>
      </c>
      <c r="K214" s="66">
        <v>12</v>
      </c>
      <c r="L214" s="42">
        <f t="shared" si="22"/>
        <v>805</v>
      </c>
      <c r="M214" s="156">
        <v>726</v>
      </c>
      <c r="N214" s="165">
        <f>F214*J214*K214/L214*35/52</f>
        <v>42260.869565217392</v>
      </c>
      <c r="O214" s="72">
        <f t="shared" si="20"/>
        <v>6136278.2608695654</v>
      </c>
    </row>
    <row r="215" spans="1:15">
      <c r="A215" s="163">
        <v>2</v>
      </c>
      <c r="B215" s="142" t="s">
        <v>190</v>
      </c>
      <c r="C215" s="164" t="s">
        <v>191</v>
      </c>
      <c r="D215" s="154" t="s">
        <v>194</v>
      </c>
      <c r="E215" s="155" t="s">
        <v>195</v>
      </c>
      <c r="F215" s="144">
        <f t="shared" ref="F215:F219" si="24">G215+H215+I215</f>
        <v>4.6500000000000004</v>
      </c>
      <c r="G215" s="150">
        <v>4.6500000000000004</v>
      </c>
      <c r="H215" s="146"/>
      <c r="I215" s="66"/>
      <c r="J215" s="147">
        <v>1800000</v>
      </c>
      <c r="K215" s="66">
        <v>12</v>
      </c>
      <c r="L215" s="42">
        <f t="shared" si="22"/>
        <v>805</v>
      </c>
      <c r="M215" s="156">
        <v>132</v>
      </c>
      <c r="N215" s="165">
        <f t="shared" ref="N215:N274" si="25">F215*J215*K215/L215*35/52</f>
        <v>83979.9331103679</v>
      </c>
      <c r="O215" s="72">
        <f t="shared" si="20"/>
        <v>2217070.2341137128</v>
      </c>
    </row>
    <row r="216" spans="1:15">
      <c r="A216" s="163">
        <v>2</v>
      </c>
      <c r="B216" s="142" t="s">
        <v>190</v>
      </c>
      <c r="C216" s="164" t="s">
        <v>191</v>
      </c>
      <c r="D216" s="621" t="s">
        <v>187</v>
      </c>
      <c r="E216" s="155" t="s">
        <v>56</v>
      </c>
      <c r="F216" s="144">
        <f t="shared" si="24"/>
        <v>2.67</v>
      </c>
      <c r="G216" s="150">
        <v>2.67</v>
      </c>
      <c r="H216" s="146"/>
      <c r="I216" s="66"/>
      <c r="J216" s="147">
        <v>1800000</v>
      </c>
      <c r="K216" s="66">
        <v>12</v>
      </c>
      <c r="L216" s="42">
        <f t="shared" si="22"/>
        <v>805</v>
      </c>
      <c r="M216" s="156">
        <v>33</v>
      </c>
      <c r="N216" s="165">
        <f t="shared" si="25"/>
        <v>48220.735785953184</v>
      </c>
      <c r="O216" s="72">
        <f t="shared" si="20"/>
        <v>318256.85618729104</v>
      </c>
    </row>
    <row r="217" spans="1:15">
      <c r="A217" s="163">
        <v>2</v>
      </c>
      <c r="B217" s="142" t="s">
        <v>190</v>
      </c>
      <c r="C217" s="164" t="s">
        <v>191</v>
      </c>
      <c r="D217" s="621" t="s">
        <v>188</v>
      </c>
      <c r="E217" s="143" t="s">
        <v>117</v>
      </c>
      <c r="F217" s="144">
        <f t="shared" si="24"/>
        <v>4.32</v>
      </c>
      <c r="G217" s="157">
        <v>4.32</v>
      </c>
      <c r="H217" s="146"/>
      <c r="I217" s="66"/>
      <c r="J217" s="147">
        <v>1800000</v>
      </c>
      <c r="K217" s="66">
        <v>12</v>
      </c>
      <c r="L217" s="42">
        <f t="shared" si="22"/>
        <v>805</v>
      </c>
      <c r="M217" s="156">
        <v>66</v>
      </c>
      <c r="N217" s="165">
        <f t="shared" si="25"/>
        <v>78020.066889632115</v>
      </c>
      <c r="O217" s="72">
        <f t="shared" si="20"/>
        <v>1029864.882943144</v>
      </c>
    </row>
    <row r="218" spans="1:15">
      <c r="A218" s="163">
        <v>2</v>
      </c>
      <c r="B218" s="142" t="s">
        <v>190</v>
      </c>
      <c r="C218" s="164" t="s">
        <v>191</v>
      </c>
      <c r="D218" s="620" t="s">
        <v>189</v>
      </c>
      <c r="E218" s="158" t="s">
        <v>149</v>
      </c>
      <c r="F218" s="144">
        <f t="shared" si="24"/>
        <v>3.99</v>
      </c>
      <c r="G218" s="150">
        <v>3.99</v>
      </c>
      <c r="H218" s="146"/>
      <c r="I218" s="66"/>
      <c r="J218" s="147">
        <v>1800000</v>
      </c>
      <c r="K218" s="66">
        <v>12</v>
      </c>
      <c r="L218" s="42">
        <f t="shared" si="22"/>
        <v>805</v>
      </c>
      <c r="M218" s="152">
        <v>33</v>
      </c>
      <c r="N218" s="165">
        <f t="shared" si="25"/>
        <v>72060.20066889633</v>
      </c>
      <c r="O218" s="72">
        <f t="shared" si="20"/>
        <v>475597.32441471581</v>
      </c>
    </row>
    <row r="219" spans="1:15">
      <c r="A219" s="163">
        <v>2</v>
      </c>
      <c r="B219" s="142" t="s">
        <v>190</v>
      </c>
      <c r="C219" s="164" t="s">
        <v>191</v>
      </c>
      <c r="D219" s="623" t="s">
        <v>196</v>
      </c>
      <c r="E219" s="166" t="s">
        <v>122</v>
      </c>
      <c r="F219" s="167">
        <f t="shared" si="24"/>
        <v>4.2699999999999996</v>
      </c>
      <c r="G219" s="157">
        <v>4.2699999999999996</v>
      </c>
      <c r="H219" s="168"/>
      <c r="I219" s="169"/>
      <c r="J219" s="170">
        <v>1800000</v>
      </c>
      <c r="K219" s="169">
        <v>12</v>
      </c>
      <c r="L219" s="171">
        <f t="shared" si="22"/>
        <v>805</v>
      </c>
      <c r="M219" s="152">
        <v>33</v>
      </c>
      <c r="N219" s="172">
        <f t="shared" si="25"/>
        <v>77117.056856187279</v>
      </c>
      <c r="O219" s="72">
        <f t="shared" si="20"/>
        <v>508972.57525083609</v>
      </c>
    </row>
    <row r="220" spans="1:15">
      <c r="A220" s="1086" t="s">
        <v>61</v>
      </c>
      <c r="B220" s="1087"/>
      <c r="C220" s="1088"/>
      <c r="D220" s="159"/>
      <c r="E220" s="159"/>
      <c r="F220" s="160"/>
      <c r="G220" s="43"/>
      <c r="H220" s="43"/>
      <c r="I220" s="43"/>
      <c r="J220" s="173"/>
      <c r="K220" s="43"/>
      <c r="L220" s="43"/>
      <c r="M220" s="174">
        <f>SUM(M214:M219)</f>
        <v>1023</v>
      </c>
      <c r="N220" s="172"/>
      <c r="O220" s="72"/>
    </row>
    <row r="221" spans="1:15">
      <c r="A221" s="514"/>
      <c r="B221" s="515" t="s">
        <v>549</v>
      </c>
      <c r="C221" s="516"/>
      <c r="D221" s="518"/>
      <c r="E221" s="518"/>
      <c r="F221" s="517"/>
      <c r="G221" s="517"/>
      <c r="H221" s="517"/>
      <c r="I221" s="517"/>
      <c r="J221" s="517"/>
      <c r="K221" s="517"/>
      <c r="L221" s="517"/>
      <c r="M221" s="519">
        <f>M213+M220</f>
        <v>2046</v>
      </c>
      <c r="N221" s="172"/>
      <c r="O221" s="64">
        <f>SUM(O204:O220)</f>
        <v>26794258.193979934</v>
      </c>
    </row>
    <row r="222" spans="1:15" s="455" customFormat="1">
      <c r="A222" s="67" t="s">
        <v>198</v>
      </c>
      <c r="B222" s="71"/>
      <c r="C222" s="71"/>
      <c r="D222" s="610"/>
      <c r="E222" s="500"/>
      <c r="F222" s="67"/>
      <c r="G222" s="67"/>
      <c r="H222" s="67"/>
      <c r="I222" s="67"/>
      <c r="J222" s="67"/>
      <c r="K222" s="67"/>
      <c r="L222" s="67"/>
      <c r="M222" s="67"/>
      <c r="N222" s="501"/>
      <c r="O222" s="64"/>
    </row>
    <row r="223" spans="1:15">
      <c r="A223" s="65">
        <v>1</v>
      </c>
      <c r="B223" s="66" t="s">
        <v>199</v>
      </c>
      <c r="C223" s="66">
        <v>4</v>
      </c>
      <c r="D223" s="609" t="s">
        <v>200</v>
      </c>
      <c r="E223" s="68" t="s">
        <v>201</v>
      </c>
      <c r="F223" s="65">
        <v>3.2</v>
      </c>
      <c r="G223" s="65" t="s">
        <v>202</v>
      </c>
      <c r="H223" s="65">
        <v>0.2</v>
      </c>
      <c r="I223" s="65"/>
      <c r="J223" s="65">
        <v>1800000</v>
      </c>
      <c r="K223" s="65">
        <v>12</v>
      </c>
      <c r="L223" s="65">
        <v>805</v>
      </c>
      <c r="M223" s="65">
        <v>770</v>
      </c>
      <c r="N223" s="172">
        <f t="shared" si="25"/>
        <v>57792.642140468233</v>
      </c>
      <c r="O223" s="72">
        <f t="shared" si="20"/>
        <v>8900066.8896321077</v>
      </c>
    </row>
    <row r="224" spans="1:15">
      <c r="A224" s="65">
        <v>2</v>
      </c>
      <c r="B224" s="66" t="s">
        <v>199</v>
      </c>
      <c r="C224" s="66">
        <v>4</v>
      </c>
      <c r="D224" s="609" t="s">
        <v>203</v>
      </c>
      <c r="E224" s="68" t="s">
        <v>204</v>
      </c>
      <c r="F224" s="65">
        <v>5.1800000000000006</v>
      </c>
      <c r="G224" s="65">
        <v>4.9800000000000004</v>
      </c>
      <c r="H224" s="65">
        <v>0.2</v>
      </c>
      <c r="I224" s="65"/>
      <c r="J224" s="65">
        <v>1800000</v>
      </c>
      <c r="K224" s="65">
        <v>12</v>
      </c>
      <c r="L224" s="65">
        <v>805</v>
      </c>
      <c r="M224" s="65">
        <v>70</v>
      </c>
      <c r="N224" s="172">
        <f t="shared" si="25"/>
        <v>93551.839464882956</v>
      </c>
      <c r="O224" s="72">
        <f t="shared" si="20"/>
        <v>1309725.7525083614</v>
      </c>
    </row>
    <row r="225" spans="1:15">
      <c r="A225" s="65">
        <v>3</v>
      </c>
      <c r="B225" s="66" t="s">
        <v>199</v>
      </c>
      <c r="C225" s="66">
        <v>4</v>
      </c>
      <c r="D225" s="609" t="s">
        <v>205</v>
      </c>
      <c r="E225" s="68" t="s">
        <v>206</v>
      </c>
      <c r="F225" s="65">
        <v>5.61</v>
      </c>
      <c r="G225" s="65">
        <v>5.36</v>
      </c>
      <c r="H225" s="65">
        <v>0.25</v>
      </c>
      <c r="I225" s="65"/>
      <c r="J225" s="65">
        <v>1800000</v>
      </c>
      <c r="K225" s="65">
        <v>12</v>
      </c>
      <c r="L225" s="65">
        <v>805</v>
      </c>
      <c r="M225" s="65">
        <v>70</v>
      </c>
      <c r="N225" s="172">
        <f t="shared" si="25"/>
        <v>101317.72575250836</v>
      </c>
      <c r="O225" s="72">
        <f t="shared" si="20"/>
        <v>1418448.1605351169</v>
      </c>
    </row>
    <row r="226" spans="1:15">
      <c r="A226" s="65">
        <v>4</v>
      </c>
      <c r="B226" s="66" t="s">
        <v>199</v>
      </c>
      <c r="C226" s="66">
        <v>4</v>
      </c>
      <c r="D226" s="609" t="s">
        <v>207</v>
      </c>
      <c r="E226" s="68" t="s">
        <v>208</v>
      </c>
      <c r="F226" s="65">
        <v>4</v>
      </c>
      <c r="G226" s="65" t="s">
        <v>209</v>
      </c>
      <c r="H226" s="65"/>
      <c r="I226" s="65"/>
      <c r="J226" s="65">
        <v>1800000</v>
      </c>
      <c r="K226" s="65">
        <v>12</v>
      </c>
      <c r="L226" s="65">
        <v>805</v>
      </c>
      <c r="M226" s="65">
        <v>35</v>
      </c>
      <c r="N226" s="172">
        <f t="shared" si="25"/>
        <v>72240.802675585292</v>
      </c>
      <c r="O226" s="72">
        <f t="shared" si="20"/>
        <v>505685.61872909707</v>
      </c>
    </row>
    <row r="227" spans="1:15">
      <c r="A227" s="65">
        <v>5</v>
      </c>
      <c r="B227" s="66" t="s">
        <v>199</v>
      </c>
      <c r="C227" s="66">
        <v>4</v>
      </c>
      <c r="D227" s="609" t="s">
        <v>210</v>
      </c>
      <c r="E227" s="68" t="s">
        <v>56</v>
      </c>
      <c r="F227" s="65">
        <v>4</v>
      </c>
      <c r="G227" s="65" t="s">
        <v>209</v>
      </c>
      <c r="H227" s="65"/>
      <c r="I227" s="65"/>
      <c r="J227" s="65">
        <v>1800000</v>
      </c>
      <c r="K227" s="65">
        <v>12</v>
      </c>
      <c r="L227" s="65">
        <v>805</v>
      </c>
      <c r="M227" s="65">
        <v>35</v>
      </c>
      <c r="N227" s="172">
        <f t="shared" si="25"/>
        <v>72240.802675585292</v>
      </c>
      <c r="O227" s="72">
        <f t="shared" si="20"/>
        <v>505685.61872909707</v>
      </c>
    </row>
    <row r="228" spans="1:15">
      <c r="A228" s="65">
        <v>6</v>
      </c>
      <c r="B228" s="66" t="s">
        <v>199</v>
      </c>
      <c r="C228" s="66">
        <v>4</v>
      </c>
      <c r="D228" s="609" t="s">
        <v>211</v>
      </c>
      <c r="E228" s="68" t="s">
        <v>195</v>
      </c>
      <c r="F228" s="65">
        <v>4.34</v>
      </c>
      <c r="G228" s="65">
        <v>4.34</v>
      </c>
      <c r="H228" s="65"/>
      <c r="I228" s="65"/>
      <c r="J228" s="65">
        <v>1800000</v>
      </c>
      <c r="K228" s="65">
        <v>12</v>
      </c>
      <c r="L228" s="65">
        <v>805</v>
      </c>
      <c r="M228" s="65">
        <v>140</v>
      </c>
      <c r="N228" s="172">
        <f t="shared" si="25"/>
        <v>78381.270903010023</v>
      </c>
      <c r="O228" s="72">
        <f t="shared" si="20"/>
        <v>2194675.5852842806</v>
      </c>
    </row>
    <row r="229" spans="1:15">
      <c r="A229" s="65"/>
      <c r="B229" s="66" t="s">
        <v>212</v>
      </c>
      <c r="C229" s="66"/>
      <c r="D229" s="609"/>
      <c r="E229" s="68"/>
      <c r="F229" s="65"/>
      <c r="G229" s="65"/>
      <c r="H229" s="65"/>
      <c r="I229" s="65"/>
      <c r="J229" s="65"/>
      <c r="K229" s="65"/>
      <c r="L229" s="65"/>
      <c r="M229" s="65">
        <v>1120</v>
      </c>
      <c r="N229" s="172"/>
      <c r="O229" s="72">
        <f t="shared" si="20"/>
        <v>0</v>
      </c>
    </row>
    <row r="230" spans="1:15">
      <c r="A230" s="65">
        <v>1</v>
      </c>
      <c r="B230" s="66" t="s">
        <v>213</v>
      </c>
      <c r="C230" s="66">
        <v>3</v>
      </c>
      <c r="D230" s="609" t="s">
        <v>203</v>
      </c>
      <c r="E230" s="68" t="s">
        <v>214</v>
      </c>
      <c r="F230" s="65">
        <v>5.1800000000000006</v>
      </c>
      <c r="G230" s="65">
        <v>4.9800000000000004</v>
      </c>
      <c r="H230" s="65">
        <v>0.2</v>
      </c>
      <c r="I230" s="65"/>
      <c r="J230" s="65">
        <v>1800000</v>
      </c>
      <c r="K230" s="65">
        <v>12</v>
      </c>
      <c r="L230" s="65">
        <v>805</v>
      </c>
      <c r="M230" s="65">
        <v>490</v>
      </c>
      <c r="N230" s="172">
        <f t="shared" si="25"/>
        <v>93551.839464882956</v>
      </c>
      <c r="O230" s="72">
        <f t="shared" si="20"/>
        <v>9168080.26755853</v>
      </c>
    </row>
    <row r="231" spans="1:15">
      <c r="A231" s="65">
        <v>2</v>
      </c>
      <c r="B231" s="66" t="s">
        <v>213</v>
      </c>
      <c r="C231" s="66">
        <v>3</v>
      </c>
      <c r="D231" s="609" t="s">
        <v>207</v>
      </c>
      <c r="E231" s="68" t="s">
        <v>208</v>
      </c>
      <c r="F231" s="65">
        <v>4</v>
      </c>
      <c r="G231" s="65" t="s">
        <v>209</v>
      </c>
      <c r="H231" s="65"/>
      <c r="I231" s="65"/>
      <c r="J231" s="65">
        <v>1800000</v>
      </c>
      <c r="K231" s="65">
        <v>12</v>
      </c>
      <c r="L231" s="65">
        <v>805</v>
      </c>
      <c r="M231" s="65">
        <v>23</v>
      </c>
      <c r="N231" s="172">
        <f t="shared" si="25"/>
        <v>72240.802675585292</v>
      </c>
      <c r="O231" s="72">
        <f t="shared" si="20"/>
        <v>332307.69230769237</v>
      </c>
    </row>
    <row r="232" spans="1:15">
      <c r="A232" s="65">
        <v>3</v>
      </c>
      <c r="B232" s="66" t="s">
        <v>213</v>
      </c>
      <c r="C232" s="66">
        <v>3</v>
      </c>
      <c r="D232" s="609" t="s">
        <v>210</v>
      </c>
      <c r="E232" s="68" t="s">
        <v>56</v>
      </c>
      <c r="F232" s="65">
        <v>4</v>
      </c>
      <c r="G232" s="65" t="s">
        <v>209</v>
      </c>
      <c r="H232" s="65"/>
      <c r="I232" s="65"/>
      <c r="J232" s="65">
        <v>1800000</v>
      </c>
      <c r="K232" s="65">
        <v>12</v>
      </c>
      <c r="L232" s="65">
        <v>805</v>
      </c>
      <c r="M232" s="65">
        <v>23</v>
      </c>
      <c r="N232" s="172">
        <f t="shared" si="25"/>
        <v>72240.802675585292</v>
      </c>
      <c r="O232" s="72">
        <f t="shared" si="20"/>
        <v>332307.69230769237</v>
      </c>
    </row>
    <row r="233" spans="1:15">
      <c r="A233" s="65">
        <v>4</v>
      </c>
      <c r="B233" s="66" t="s">
        <v>213</v>
      </c>
      <c r="C233" s="66">
        <v>3</v>
      </c>
      <c r="D233" s="609" t="s">
        <v>215</v>
      </c>
      <c r="E233" s="68" t="s">
        <v>216</v>
      </c>
      <c r="F233" s="65">
        <v>4.68</v>
      </c>
      <c r="G233" s="65">
        <v>4.68</v>
      </c>
      <c r="H233" s="65"/>
      <c r="I233" s="65"/>
      <c r="J233" s="65">
        <v>1800000</v>
      </c>
      <c r="K233" s="65">
        <v>12</v>
      </c>
      <c r="L233" s="65">
        <v>805</v>
      </c>
      <c r="M233" s="65">
        <v>74</v>
      </c>
      <c r="N233" s="172">
        <f t="shared" si="25"/>
        <v>84521.739130434784</v>
      </c>
      <c r="O233" s="72">
        <f t="shared" si="20"/>
        <v>1250921.7391304348</v>
      </c>
    </row>
    <row r="234" spans="1:15">
      <c r="A234" s="65"/>
      <c r="B234" s="66" t="s">
        <v>213</v>
      </c>
      <c r="C234" s="66">
        <v>3</v>
      </c>
      <c r="D234" s="609" t="s">
        <v>215</v>
      </c>
      <c r="E234" s="68" t="s">
        <v>216</v>
      </c>
      <c r="F234" s="65">
        <v>5.0199999999999996</v>
      </c>
      <c r="G234" s="65">
        <v>5.0199999999999996</v>
      </c>
      <c r="H234" s="65"/>
      <c r="I234" s="65"/>
      <c r="J234" s="65">
        <v>1800000</v>
      </c>
      <c r="K234" s="65">
        <v>12</v>
      </c>
      <c r="L234" s="65">
        <v>805</v>
      </c>
      <c r="M234" s="65">
        <v>87</v>
      </c>
      <c r="N234" s="172">
        <f t="shared" si="25"/>
        <v>90662.207357859545</v>
      </c>
      <c r="O234" s="72">
        <f t="shared" si="20"/>
        <v>1577522.4080267563</v>
      </c>
    </row>
    <row r="235" spans="1:15">
      <c r="A235" s="65">
        <v>5</v>
      </c>
      <c r="B235" s="66" t="s">
        <v>213</v>
      </c>
      <c r="C235" s="66">
        <v>3</v>
      </c>
      <c r="D235" s="609" t="s">
        <v>211</v>
      </c>
      <c r="E235" s="68" t="s">
        <v>195</v>
      </c>
      <c r="F235" s="65">
        <v>4.34</v>
      </c>
      <c r="G235" s="65">
        <v>4.34</v>
      </c>
      <c r="H235" s="65"/>
      <c r="I235" s="65"/>
      <c r="J235" s="65">
        <v>1800000</v>
      </c>
      <c r="K235" s="65">
        <v>12</v>
      </c>
      <c r="L235" s="65">
        <v>805</v>
      </c>
      <c r="M235" s="65">
        <v>92</v>
      </c>
      <c r="N235" s="172">
        <f t="shared" si="25"/>
        <v>78381.270903010023</v>
      </c>
      <c r="O235" s="72">
        <f t="shared" si="20"/>
        <v>1442215.3846153845</v>
      </c>
    </row>
    <row r="236" spans="1:15">
      <c r="A236" s="65">
        <v>1</v>
      </c>
      <c r="B236" s="66" t="s">
        <v>212</v>
      </c>
      <c r="C236" s="66"/>
      <c r="D236" s="609"/>
      <c r="E236" s="68"/>
      <c r="F236" s="65"/>
      <c r="G236" s="65"/>
      <c r="H236" s="65"/>
      <c r="I236" s="65"/>
      <c r="J236" s="65"/>
      <c r="K236" s="65"/>
      <c r="L236" s="65"/>
      <c r="M236" s="65">
        <v>789</v>
      </c>
      <c r="N236" s="172"/>
      <c r="O236" s="72"/>
    </row>
    <row r="237" spans="1:15">
      <c r="A237" s="65"/>
      <c r="B237" s="71" t="s">
        <v>550</v>
      </c>
      <c r="C237" s="66"/>
      <c r="D237" s="609"/>
      <c r="E237" s="68"/>
      <c r="F237" s="65"/>
      <c r="G237" s="65"/>
      <c r="H237" s="65"/>
      <c r="I237" s="65"/>
      <c r="J237" s="65"/>
      <c r="K237" s="65"/>
      <c r="L237" s="65"/>
      <c r="M237" s="67">
        <v>1909</v>
      </c>
      <c r="N237" s="172"/>
      <c r="O237" s="64">
        <f>SUM(O223:O236)</f>
        <v>28937642.80936455</v>
      </c>
    </row>
    <row r="238" spans="1:15">
      <c r="A238" s="8" t="s">
        <v>22</v>
      </c>
      <c r="B238" s="49" t="s">
        <v>279</v>
      </c>
      <c r="C238" s="8"/>
      <c r="D238" s="30"/>
      <c r="E238" s="30"/>
      <c r="F238" s="9"/>
      <c r="G238" s="9"/>
      <c r="H238" s="9"/>
      <c r="I238" s="9"/>
      <c r="J238" s="9"/>
      <c r="K238" s="9"/>
      <c r="L238" s="9"/>
      <c r="M238" s="10"/>
      <c r="N238" s="172"/>
      <c r="O238" s="72"/>
    </row>
    <row r="239" spans="1:15" ht="31.5">
      <c r="A239" s="12">
        <v>1</v>
      </c>
      <c r="B239" s="8" t="s">
        <v>217</v>
      </c>
      <c r="C239" s="12" t="s">
        <v>218</v>
      </c>
      <c r="D239" s="175" t="s">
        <v>219</v>
      </c>
      <c r="E239" s="31" t="s">
        <v>220</v>
      </c>
      <c r="F239" s="13">
        <f>SUM(G239:I239)</f>
        <v>4.9800000000000004</v>
      </c>
      <c r="G239" s="14">
        <v>4.9800000000000004</v>
      </c>
      <c r="H239" s="15"/>
      <c r="I239" s="15"/>
      <c r="J239" s="16">
        <v>1800000</v>
      </c>
      <c r="K239" s="15">
        <v>12</v>
      </c>
      <c r="L239" s="8">
        <f>23*35</f>
        <v>805</v>
      </c>
      <c r="M239" s="8">
        <v>805</v>
      </c>
      <c r="N239" s="172">
        <f t="shared" si="25"/>
        <v>89939.79933110367</v>
      </c>
      <c r="O239" s="72">
        <f t="shared" si="20"/>
        <v>14480307.692307692</v>
      </c>
    </row>
    <row r="240" spans="1:15">
      <c r="A240" s="12">
        <v>1</v>
      </c>
      <c r="B240" s="8" t="s">
        <v>217</v>
      </c>
      <c r="C240" s="12" t="s">
        <v>218</v>
      </c>
      <c r="D240" s="175" t="s">
        <v>221</v>
      </c>
      <c r="E240" s="175" t="s">
        <v>222</v>
      </c>
      <c r="F240" s="13">
        <f t="shared" ref="F240:F245" si="26">SUM(G240:I240)</f>
        <v>5.1345000000000001</v>
      </c>
      <c r="G240" s="14">
        <v>4.8899999999999997</v>
      </c>
      <c r="H240" s="15"/>
      <c r="I240" s="15">
        <f>G240*5%</f>
        <v>0.2445</v>
      </c>
      <c r="J240" s="16">
        <v>1800000</v>
      </c>
      <c r="K240" s="15">
        <v>12</v>
      </c>
      <c r="L240" s="8">
        <f t="shared" ref="L240:L267" si="27">23*35</f>
        <v>805</v>
      </c>
      <c r="M240" s="8">
        <v>105</v>
      </c>
      <c r="N240" s="172">
        <f t="shared" si="25"/>
        <v>92730.100334448172</v>
      </c>
      <c r="O240" s="72">
        <f t="shared" si="20"/>
        <v>1947332.1070234117</v>
      </c>
    </row>
    <row r="241" spans="1:15">
      <c r="A241" s="12">
        <v>1</v>
      </c>
      <c r="B241" s="8" t="s">
        <v>217</v>
      </c>
      <c r="C241" s="12" t="s">
        <v>218</v>
      </c>
      <c r="D241" s="175" t="s">
        <v>223</v>
      </c>
      <c r="E241" s="175" t="s">
        <v>224</v>
      </c>
      <c r="F241" s="13">
        <f t="shared" si="26"/>
        <v>5.0199999999999996</v>
      </c>
      <c r="G241" s="14">
        <v>5.0199999999999996</v>
      </c>
      <c r="H241" s="15"/>
      <c r="I241" s="15"/>
      <c r="J241" s="16">
        <v>1800000</v>
      </c>
      <c r="K241" s="15">
        <v>12</v>
      </c>
      <c r="L241" s="8">
        <f t="shared" si="27"/>
        <v>805</v>
      </c>
      <c r="M241" s="8">
        <v>70</v>
      </c>
      <c r="N241" s="172">
        <f t="shared" si="25"/>
        <v>90662.207357859545</v>
      </c>
      <c r="O241" s="72">
        <f t="shared" si="20"/>
        <v>1269270.9030100338</v>
      </c>
    </row>
    <row r="242" spans="1:15">
      <c r="A242" s="176">
        <v>1</v>
      </c>
      <c r="B242" s="177" t="s">
        <v>217</v>
      </c>
      <c r="C242" s="12" t="s">
        <v>218</v>
      </c>
      <c r="D242" s="178" t="s">
        <v>225</v>
      </c>
      <c r="E242" s="178" t="s">
        <v>138</v>
      </c>
      <c r="F242" s="179">
        <f t="shared" si="26"/>
        <v>5.28</v>
      </c>
      <c r="G242" s="180">
        <v>4.9800000000000004</v>
      </c>
      <c r="H242" s="181">
        <v>0.3</v>
      </c>
      <c r="I242" s="181"/>
      <c r="J242" s="182">
        <v>1800000</v>
      </c>
      <c r="K242" s="181">
        <v>2</v>
      </c>
      <c r="L242" s="177">
        <f t="shared" si="27"/>
        <v>805</v>
      </c>
      <c r="M242" s="177">
        <v>35</v>
      </c>
      <c r="N242" s="172">
        <f t="shared" si="25"/>
        <v>15892.976588628762</v>
      </c>
      <c r="O242" s="72">
        <f t="shared" si="20"/>
        <v>111250.83612040133</v>
      </c>
    </row>
    <row r="243" spans="1:15">
      <c r="A243" s="176">
        <v>1</v>
      </c>
      <c r="B243" s="177" t="s">
        <v>217</v>
      </c>
      <c r="C243" s="12" t="s">
        <v>218</v>
      </c>
      <c r="D243" s="178" t="s">
        <v>225</v>
      </c>
      <c r="E243" s="178" t="s">
        <v>138</v>
      </c>
      <c r="F243" s="179">
        <f t="shared" si="26"/>
        <v>5.5289999999999999</v>
      </c>
      <c r="G243" s="180">
        <v>4.9800000000000004</v>
      </c>
      <c r="H243" s="181">
        <v>0.3</v>
      </c>
      <c r="I243" s="181">
        <f>G243*5%</f>
        <v>0.24900000000000003</v>
      </c>
      <c r="J243" s="182">
        <v>1800000</v>
      </c>
      <c r="K243" s="181">
        <v>10</v>
      </c>
      <c r="L243" s="177">
        <f t="shared" si="27"/>
        <v>805</v>
      </c>
      <c r="M243" s="177">
        <v>35</v>
      </c>
      <c r="N243" s="172">
        <f t="shared" si="25"/>
        <v>83212.374581939803</v>
      </c>
      <c r="O243" s="72">
        <f t="shared" si="20"/>
        <v>582486.62207357865</v>
      </c>
    </row>
    <row r="244" spans="1:15">
      <c r="A244" s="12">
        <v>1</v>
      </c>
      <c r="B244" s="8" t="s">
        <v>217</v>
      </c>
      <c r="C244" s="12" t="s">
        <v>218</v>
      </c>
      <c r="D244" s="175" t="s">
        <v>226</v>
      </c>
      <c r="E244" s="175" t="s">
        <v>227</v>
      </c>
      <c r="F244" s="13">
        <f t="shared" si="26"/>
        <v>3.99</v>
      </c>
      <c r="G244" s="14">
        <v>3.99</v>
      </c>
      <c r="H244" s="15"/>
      <c r="I244" s="15"/>
      <c r="J244" s="16">
        <v>1800000</v>
      </c>
      <c r="K244" s="15">
        <v>12</v>
      </c>
      <c r="L244" s="8">
        <f t="shared" si="27"/>
        <v>805</v>
      </c>
      <c r="M244" s="8">
        <v>35</v>
      </c>
      <c r="N244" s="172">
        <f t="shared" si="25"/>
        <v>72060.20066889633</v>
      </c>
      <c r="O244" s="72">
        <f t="shared" si="20"/>
        <v>504421.40468227433</v>
      </c>
    </row>
    <row r="245" spans="1:15">
      <c r="A245" s="12">
        <v>1</v>
      </c>
      <c r="B245" s="8" t="s">
        <v>217</v>
      </c>
      <c r="C245" s="12" t="s">
        <v>218</v>
      </c>
      <c r="D245" s="175" t="s">
        <v>228</v>
      </c>
      <c r="E245" s="175" t="s">
        <v>117</v>
      </c>
      <c r="F245" s="13">
        <f t="shared" si="26"/>
        <v>4.34</v>
      </c>
      <c r="G245" s="18">
        <v>4.34</v>
      </c>
      <c r="H245" s="15"/>
      <c r="I245" s="15"/>
      <c r="J245" s="16">
        <v>1800000</v>
      </c>
      <c r="K245" s="15">
        <v>12</v>
      </c>
      <c r="L245" s="8">
        <f t="shared" si="27"/>
        <v>805</v>
      </c>
      <c r="M245" s="8">
        <v>70</v>
      </c>
      <c r="N245" s="172">
        <f t="shared" si="25"/>
        <v>78381.270903010023</v>
      </c>
      <c r="O245" s="72">
        <f t="shared" si="20"/>
        <v>1097337.7926421403</v>
      </c>
    </row>
    <row r="246" spans="1:15" ht="78.75">
      <c r="A246" s="176">
        <v>2</v>
      </c>
      <c r="B246" s="177" t="s">
        <v>229</v>
      </c>
      <c r="C246" s="176" t="s">
        <v>111</v>
      </c>
      <c r="D246" s="178" t="s">
        <v>230</v>
      </c>
      <c r="E246" s="184" t="s">
        <v>231</v>
      </c>
      <c r="F246" s="179">
        <f>SUM(G246:I246)</f>
        <v>4.4700000000000006</v>
      </c>
      <c r="G246" s="181">
        <v>4.32</v>
      </c>
      <c r="H246" s="181"/>
      <c r="I246" s="181">
        <v>0.15</v>
      </c>
      <c r="J246" s="182">
        <v>1800000</v>
      </c>
      <c r="K246" s="181">
        <v>2</v>
      </c>
      <c r="L246" s="177">
        <f t="shared" si="27"/>
        <v>805</v>
      </c>
      <c r="M246" s="177">
        <v>700</v>
      </c>
      <c r="N246" s="172">
        <f t="shared" si="25"/>
        <v>13454.849498327761</v>
      </c>
      <c r="O246" s="72">
        <f t="shared" si="20"/>
        <v>1883678.9297658866</v>
      </c>
    </row>
    <row r="247" spans="1:15" ht="78.75">
      <c r="A247" s="176">
        <v>2</v>
      </c>
      <c r="B247" s="177" t="s">
        <v>229</v>
      </c>
      <c r="C247" s="176" t="s">
        <v>111</v>
      </c>
      <c r="D247" s="178" t="s">
        <v>230</v>
      </c>
      <c r="E247" s="184" t="s">
        <v>231</v>
      </c>
      <c r="F247" s="179">
        <f>SUM(G247:I247)</f>
        <v>4.8000000000000007</v>
      </c>
      <c r="G247" s="181">
        <v>4.6500000000000004</v>
      </c>
      <c r="H247" s="181"/>
      <c r="I247" s="181">
        <v>0.15</v>
      </c>
      <c r="J247" s="182">
        <v>1800000</v>
      </c>
      <c r="K247" s="181">
        <v>10</v>
      </c>
      <c r="L247" s="177">
        <f t="shared" si="27"/>
        <v>805</v>
      </c>
      <c r="M247" s="177">
        <v>700</v>
      </c>
      <c r="N247" s="172">
        <f t="shared" si="25"/>
        <v>72240.802675585292</v>
      </c>
      <c r="O247" s="72">
        <f t="shared" si="20"/>
        <v>10113712.37458194</v>
      </c>
    </row>
    <row r="248" spans="1:15">
      <c r="A248" s="176">
        <v>2</v>
      </c>
      <c r="B248" s="8" t="s">
        <v>229</v>
      </c>
      <c r="C248" s="176" t="s">
        <v>111</v>
      </c>
      <c r="D248" s="175" t="s">
        <v>228</v>
      </c>
      <c r="E248" s="175" t="s">
        <v>117</v>
      </c>
      <c r="F248" s="13">
        <f t="shared" ref="F248:F267" si="28">SUM(G248:I248)</f>
        <v>4.34</v>
      </c>
      <c r="G248" s="14">
        <v>4.34</v>
      </c>
      <c r="H248" s="15"/>
      <c r="I248" s="15"/>
      <c r="J248" s="16">
        <v>1800000</v>
      </c>
      <c r="K248" s="15">
        <v>12</v>
      </c>
      <c r="L248" s="8">
        <f t="shared" si="27"/>
        <v>805</v>
      </c>
      <c r="M248" s="8">
        <v>70</v>
      </c>
      <c r="N248" s="172">
        <f t="shared" si="25"/>
        <v>78381.270903010023</v>
      </c>
      <c r="O248" s="72">
        <f t="shared" si="20"/>
        <v>1097337.7926421403</v>
      </c>
    </row>
    <row r="249" spans="1:15">
      <c r="A249" s="176">
        <v>2</v>
      </c>
      <c r="B249" s="8" t="s">
        <v>229</v>
      </c>
      <c r="C249" s="176" t="s">
        <v>111</v>
      </c>
      <c r="D249" s="175" t="s">
        <v>226</v>
      </c>
      <c r="E249" s="175" t="s">
        <v>227</v>
      </c>
      <c r="F249" s="13">
        <f t="shared" si="28"/>
        <v>3.99</v>
      </c>
      <c r="G249" s="14">
        <v>3.99</v>
      </c>
      <c r="H249" s="15"/>
      <c r="I249" s="15"/>
      <c r="J249" s="16">
        <v>1800000</v>
      </c>
      <c r="K249" s="15">
        <v>12</v>
      </c>
      <c r="L249" s="8">
        <f t="shared" si="27"/>
        <v>805</v>
      </c>
      <c r="M249" s="8">
        <v>35</v>
      </c>
      <c r="N249" s="172">
        <f t="shared" si="25"/>
        <v>72060.20066889633</v>
      </c>
      <c r="O249" s="72">
        <f t="shared" si="20"/>
        <v>504421.40468227433</v>
      </c>
    </row>
    <row r="250" spans="1:15">
      <c r="A250" s="176">
        <v>2</v>
      </c>
      <c r="B250" s="8" t="s">
        <v>229</v>
      </c>
      <c r="C250" s="176" t="s">
        <v>111</v>
      </c>
      <c r="D250" s="175" t="s">
        <v>232</v>
      </c>
      <c r="E250" s="175" t="s">
        <v>115</v>
      </c>
      <c r="F250" s="13">
        <f t="shared" si="28"/>
        <v>4.34</v>
      </c>
      <c r="G250" s="14">
        <v>4.34</v>
      </c>
      <c r="H250" s="15"/>
      <c r="I250" s="15"/>
      <c r="J250" s="16">
        <v>1800000</v>
      </c>
      <c r="K250" s="15">
        <v>12</v>
      </c>
      <c r="L250" s="8">
        <f t="shared" si="27"/>
        <v>805</v>
      </c>
      <c r="M250" s="8">
        <v>140</v>
      </c>
      <c r="N250" s="172">
        <f t="shared" si="25"/>
        <v>78381.270903010023</v>
      </c>
      <c r="O250" s="72">
        <f t="shared" si="20"/>
        <v>2194675.5852842806</v>
      </c>
    </row>
    <row r="251" spans="1:15">
      <c r="A251" s="176">
        <v>2</v>
      </c>
      <c r="B251" s="8" t="s">
        <v>229</v>
      </c>
      <c r="C251" s="176" t="s">
        <v>111</v>
      </c>
      <c r="D251" s="175" t="s">
        <v>221</v>
      </c>
      <c r="E251" s="175" t="s">
        <v>233</v>
      </c>
      <c r="F251" s="13">
        <f t="shared" si="28"/>
        <v>5.1345000000000001</v>
      </c>
      <c r="G251" s="14">
        <v>4.8899999999999997</v>
      </c>
      <c r="H251" s="15"/>
      <c r="I251" s="15">
        <f>G251*5%</f>
        <v>0.2445</v>
      </c>
      <c r="J251" s="16">
        <v>1800000</v>
      </c>
      <c r="K251" s="15">
        <v>12</v>
      </c>
      <c r="L251" s="8">
        <f t="shared" si="27"/>
        <v>805</v>
      </c>
      <c r="M251" s="8">
        <v>35</v>
      </c>
      <c r="N251" s="172">
        <f t="shared" si="25"/>
        <v>92730.100334448172</v>
      </c>
      <c r="O251" s="72">
        <f t="shared" si="20"/>
        <v>649110.70234113722</v>
      </c>
    </row>
    <row r="252" spans="1:15">
      <c r="A252" s="176">
        <v>2</v>
      </c>
      <c r="B252" s="8" t="s">
        <v>229</v>
      </c>
      <c r="C252" s="176" t="s">
        <v>111</v>
      </c>
      <c r="D252" s="175" t="s">
        <v>234</v>
      </c>
      <c r="E252" s="175" t="s">
        <v>235</v>
      </c>
      <c r="F252" s="13">
        <f t="shared" si="28"/>
        <v>3.99</v>
      </c>
      <c r="G252" s="18">
        <v>3.99</v>
      </c>
      <c r="H252" s="15"/>
      <c r="I252" s="15"/>
      <c r="J252" s="16">
        <v>1800000</v>
      </c>
      <c r="K252" s="15">
        <v>12</v>
      </c>
      <c r="L252" s="8">
        <f t="shared" si="27"/>
        <v>805</v>
      </c>
      <c r="M252" s="8">
        <v>70</v>
      </c>
      <c r="N252" s="172">
        <f t="shared" si="25"/>
        <v>72060.20066889633</v>
      </c>
      <c r="O252" s="72">
        <f t="shared" si="20"/>
        <v>1008842.8093645487</v>
      </c>
    </row>
    <row r="253" spans="1:15">
      <c r="A253" s="176">
        <v>2</v>
      </c>
      <c r="B253" s="8" t="s">
        <v>229</v>
      </c>
      <c r="C253" s="176" t="s">
        <v>111</v>
      </c>
      <c r="D253" s="175" t="s">
        <v>223</v>
      </c>
      <c r="E253" s="175" t="s">
        <v>236</v>
      </c>
      <c r="F253" s="13">
        <f t="shared" si="28"/>
        <v>5.0199999999999996</v>
      </c>
      <c r="G253" s="15">
        <v>5.0199999999999996</v>
      </c>
      <c r="H253" s="15"/>
      <c r="I253" s="15"/>
      <c r="J253" s="16">
        <v>1800000</v>
      </c>
      <c r="K253" s="15">
        <v>12</v>
      </c>
      <c r="L253" s="8">
        <f t="shared" si="27"/>
        <v>805</v>
      </c>
      <c r="M253" s="8">
        <v>70</v>
      </c>
      <c r="N253" s="172">
        <f t="shared" si="25"/>
        <v>90662.207357859545</v>
      </c>
      <c r="O253" s="72">
        <f t="shared" si="20"/>
        <v>1269270.9030100338</v>
      </c>
    </row>
    <row r="254" spans="1:15" ht="47.25">
      <c r="A254" s="12">
        <v>3</v>
      </c>
      <c r="B254" s="8" t="s">
        <v>237</v>
      </c>
      <c r="C254" s="12" t="s">
        <v>130</v>
      </c>
      <c r="D254" s="185" t="s">
        <v>238</v>
      </c>
      <c r="E254" s="186" t="s">
        <v>239</v>
      </c>
      <c r="F254" s="13">
        <f t="shared" si="28"/>
        <v>4.6500000000000004</v>
      </c>
      <c r="G254" s="15">
        <v>4.6500000000000004</v>
      </c>
      <c r="H254" s="15"/>
      <c r="I254" s="15"/>
      <c r="J254" s="16">
        <v>1800000</v>
      </c>
      <c r="K254" s="15">
        <v>12</v>
      </c>
      <c r="L254" s="8">
        <f t="shared" si="27"/>
        <v>805</v>
      </c>
      <c r="M254" s="8">
        <f>16*35</f>
        <v>560</v>
      </c>
      <c r="N254" s="172">
        <f t="shared" si="25"/>
        <v>83979.9331103679</v>
      </c>
      <c r="O254" s="72">
        <f t="shared" si="20"/>
        <v>9405752.5083612055</v>
      </c>
    </row>
    <row r="255" spans="1:15" ht="63">
      <c r="A255" s="12">
        <v>3</v>
      </c>
      <c r="B255" s="8" t="s">
        <v>237</v>
      </c>
      <c r="C255" s="12" t="s">
        <v>130</v>
      </c>
      <c r="D255" s="185" t="s">
        <v>221</v>
      </c>
      <c r="E255" s="186" t="s">
        <v>240</v>
      </c>
      <c r="F255" s="13">
        <f t="shared" si="28"/>
        <v>5.1345000000000001</v>
      </c>
      <c r="G255" s="15">
        <v>4.8899999999999997</v>
      </c>
      <c r="H255" s="15"/>
      <c r="I255" s="15">
        <f>G255*5%</f>
        <v>0.2445</v>
      </c>
      <c r="J255" s="16">
        <v>1800000</v>
      </c>
      <c r="K255" s="15">
        <v>12</v>
      </c>
      <c r="L255" s="8">
        <f t="shared" si="27"/>
        <v>805</v>
      </c>
      <c r="M255" s="8">
        <f>5*35</f>
        <v>175</v>
      </c>
      <c r="N255" s="172">
        <f t="shared" si="25"/>
        <v>92730.100334448172</v>
      </c>
      <c r="O255" s="72">
        <f t="shared" si="20"/>
        <v>3245553.5117056863</v>
      </c>
    </row>
    <row r="256" spans="1:15">
      <c r="A256" s="12">
        <v>3</v>
      </c>
      <c r="B256" s="8" t="s">
        <v>237</v>
      </c>
      <c r="C256" s="12" t="s">
        <v>130</v>
      </c>
      <c r="D256" s="185" t="s">
        <v>232</v>
      </c>
      <c r="E256" s="185" t="s">
        <v>115</v>
      </c>
      <c r="F256" s="13">
        <f t="shared" si="28"/>
        <v>4.34</v>
      </c>
      <c r="G256" s="15">
        <v>4.34</v>
      </c>
      <c r="H256" s="15"/>
      <c r="I256" s="15"/>
      <c r="J256" s="16">
        <v>1800000</v>
      </c>
      <c r="K256" s="15">
        <v>12</v>
      </c>
      <c r="L256" s="8">
        <f t="shared" si="27"/>
        <v>805</v>
      </c>
      <c r="M256" s="8">
        <v>140</v>
      </c>
      <c r="N256" s="172">
        <f t="shared" si="25"/>
        <v>78381.270903010023</v>
      </c>
      <c r="O256" s="72">
        <f t="shared" si="20"/>
        <v>2194675.5852842806</v>
      </c>
    </row>
    <row r="257" spans="1:16">
      <c r="A257" s="12">
        <v>3</v>
      </c>
      <c r="B257" s="8" t="s">
        <v>237</v>
      </c>
      <c r="C257" s="12" t="s">
        <v>130</v>
      </c>
      <c r="D257" s="185" t="s">
        <v>226</v>
      </c>
      <c r="E257" s="185" t="s">
        <v>227</v>
      </c>
      <c r="F257" s="13">
        <f t="shared" si="28"/>
        <v>3.99</v>
      </c>
      <c r="G257" s="15">
        <v>3.99</v>
      </c>
      <c r="H257" s="15"/>
      <c r="I257" s="15"/>
      <c r="J257" s="16">
        <v>1800000</v>
      </c>
      <c r="K257" s="15">
        <v>12</v>
      </c>
      <c r="L257" s="8">
        <f t="shared" si="27"/>
        <v>805</v>
      </c>
      <c r="M257" s="8">
        <v>35</v>
      </c>
      <c r="N257" s="172">
        <f t="shared" si="25"/>
        <v>72060.20066889633</v>
      </c>
      <c r="O257" s="72">
        <f t="shared" si="20"/>
        <v>504421.40468227433</v>
      </c>
    </row>
    <row r="258" spans="1:16">
      <c r="A258" s="12">
        <v>3</v>
      </c>
      <c r="B258" s="8" t="s">
        <v>237</v>
      </c>
      <c r="C258" s="12" t="s">
        <v>130</v>
      </c>
      <c r="D258" s="185" t="s">
        <v>228</v>
      </c>
      <c r="E258" s="185" t="s">
        <v>117</v>
      </c>
      <c r="F258" s="13">
        <f t="shared" si="28"/>
        <v>4.34</v>
      </c>
      <c r="G258" s="14">
        <v>4.34</v>
      </c>
      <c r="H258" s="15"/>
      <c r="I258" s="15"/>
      <c r="J258" s="16">
        <v>1800000</v>
      </c>
      <c r="K258" s="15">
        <v>12</v>
      </c>
      <c r="L258" s="8">
        <f t="shared" si="27"/>
        <v>805</v>
      </c>
      <c r="M258" s="8">
        <v>70</v>
      </c>
      <c r="N258" s="172">
        <f t="shared" si="25"/>
        <v>78381.270903010023</v>
      </c>
      <c r="O258" s="72">
        <f t="shared" si="20"/>
        <v>1097337.7926421403</v>
      </c>
    </row>
    <row r="259" spans="1:16">
      <c r="A259" s="12">
        <v>3</v>
      </c>
      <c r="B259" s="8" t="s">
        <v>237</v>
      </c>
      <c r="C259" s="12" t="s">
        <v>130</v>
      </c>
      <c r="D259" s="175" t="s">
        <v>223</v>
      </c>
      <c r="E259" s="175" t="s">
        <v>241</v>
      </c>
      <c r="F259" s="13">
        <f t="shared" si="28"/>
        <v>5.0199999999999996</v>
      </c>
      <c r="G259" s="14">
        <v>5.0199999999999996</v>
      </c>
      <c r="H259" s="15"/>
      <c r="I259" s="15"/>
      <c r="J259" s="16">
        <v>1800000</v>
      </c>
      <c r="K259" s="15">
        <v>12</v>
      </c>
      <c r="L259" s="8">
        <f t="shared" si="27"/>
        <v>805</v>
      </c>
      <c r="M259" s="73">
        <v>35</v>
      </c>
      <c r="N259" s="172">
        <f t="shared" si="25"/>
        <v>90662.207357859545</v>
      </c>
      <c r="O259" s="72">
        <f t="shared" si="20"/>
        <v>634635.45150501688</v>
      </c>
    </row>
    <row r="260" spans="1:16">
      <c r="A260" s="12">
        <v>3</v>
      </c>
      <c r="B260" s="8" t="s">
        <v>237</v>
      </c>
      <c r="C260" s="12" t="s">
        <v>130</v>
      </c>
      <c r="D260" s="175" t="s">
        <v>242</v>
      </c>
      <c r="E260" s="175" t="s">
        <v>243</v>
      </c>
      <c r="F260" s="13">
        <f t="shared" si="28"/>
        <v>5.61</v>
      </c>
      <c r="G260" s="14">
        <v>5.36</v>
      </c>
      <c r="H260" s="15"/>
      <c r="I260" s="15">
        <v>0.25</v>
      </c>
      <c r="J260" s="16">
        <v>1800000</v>
      </c>
      <c r="K260" s="15">
        <v>12</v>
      </c>
      <c r="L260" s="8">
        <f t="shared" si="27"/>
        <v>805</v>
      </c>
      <c r="M260" s="73">
        <v>35</v>
      </c>
      <c r="N260" s="172">
        <f t="shared" si="25"/>
        <v>101317.72575250836</v>
      </c>
      <c r="O260" s="72">
        <f t="shared" si="20"/>
        <v>709224.08026755846</v>
      </c>
    </row>
    <row r="261" spans="1:16">
      <c r="A261" s="187">
        <v>4</v>
      </c>
      <c r="B261" s="136" t="s">
        <v>244</v>
      </c>
      <c r="C261" s="188" t="s">
        <v>125</v>
      </c>
      <c r="D261" s="189" t="s">
        <v>245</v>
      </c>
      <c r="E261" s="190" t="s">
        <v>246</v>
      </c>
      <c r="F261" s="179">
        <f t="shared" ref="F261" si="29">SUM(G261:I261)</f>
        <v>5.22</v>
      </c>
      <c r="G261" s="181">
        <v>5.0199999999999996</v>
      </c>
      <c r="H261" s="181">
        <v>0.2</v>
      </c>
      <c r="I261" s="181"/>
      <c r="J261" s="182">
        <v>1800000</v>
      </c>
      <c r="K261" s="181">
        <v>12</v>
      </c>
      <c r="L261" s="177">
        <f t="shared" si="27"/>
        <v>805</v>
      </c>
      <c r="M261" s="177">
        <f>16*35</f>
        <v>560</v>
      </c>
      <c r="N261" s="172">
        <f t="shared" si="25"/>
        <v>94274.247491638787</v>
      </c>
      <c r="O261" s="72">
        <f t="shared" ref="O261:O320" si="30">N261*0.2*M261</f>
        <v>10558715.719063545</v>
      </c>
    </row>
    <row r="262" spans="1:16">
      <c r="A262" s="20">
        <v>4</v>
      </c>
      <c r="B262" s="136" t="s">
        <v>244</v>
      </c>
      <c r="C262" s="20" t="s">
        <v>125</v>
      </c>
      <c r="D262" s="175" t="s">
        <v>223</v>
      </c>
      <c r="E262" s="175" t="s">
        <v>241</v>
      </c>
      <c r="F262" s="13">
        <f t="shared" si="28"/>
        <v>5.0199999999999996</v>
      </c>
      <c r="G262" s="14">
        <v>5.0199999999999996</v>
      </c>
      <c r="H262" s="15"/>
      <c r="I262" s="15"/>
      <c r="J262" s="16">
        <v>1800000</v>
      </c>
      <c r="K262" s="15">
        <v>12</v>
      </c>
      <c r="L262" s="8">
        <f t="shared" si="27"/>
        <v>805</v>
      </c>
      <c r="M262" s="73">
        <v>35</v>
      </c>
      <c r="N262" s="172">
        <f t="shared" si="25"/>
        <v>90662.207357859545</v>
      </c>
      <c r="O262" s="72">
        <f t="shared" si="30"/>
        <v>634635.45150501688</v>
      </c>
    </row>
    <row r="263" spans="1:16">
      <c r="A263" s="20">
        <v>4</v>
      </c>
      <c r="B263" s="136" t="s">
        <v>244</v>
      </c>
      <c r="C263" s="20" t="s">
        <v>125</v>
      </c>
      <c r="D263" s="175" t="s">
        <v>242</v>
      </c>
      <c r="E263" s="175" t="s">
        <v>243</v>
      </c>
      <c r="F263" s="13">
        <f t="shared" si="28"/>
        <v>5.61</v>
      </c>
      <c r="G263" s="14">
        <v>5.36</v>
      </c>
      <c r="H263" s="15">
        <v>0.25</v>
      </c>
      <c r="I263" s="15"/>
      <c r="J263" s="16">
        <v>1800000</v>
      </c>
      <c r="K263" s="15">
        <v>12</v>
      </c>
      <c r="L263" s="8">
        <f t="shared" si="27"/>
        <v>805</v>
      </c>
      <c r="M263" s="73">
        <v>35</v>
      </c>
      <c r="N263" s="172">
        <f t="shared" si="25"/>
        <v>101317.72575250836</v>
      </c>
      <c r="O263" s="72">
        <f t="shared" si="30"/>
        <v>709224.08026755846</v>
      </c>
    </row>
    <row r="264" spans="1:16">
      <c r="A264" s="20">
        <v>4</v>
      </c>
      <c r="B264" s="136" t="s">
        <v>244</v>
      </c>
      <c r="C264" s="20" t="s">
        <v>125</v>
      </c>
      <c r="D264" s="185" t="s">
        <v>232</v>
      </c>
      <c r="E264" s="185" t="s">
        <v>115</v>
      </c>
      <c r="F264" s="13">
        <f t="shared" si="28"/>
        <v>4.34</v>
      </c>
      <c r="G264" s="19">
        <v>4.34</v>
      </c>
      <c r="H264" s="15"/>
      <c r="I264" s="15"/>
      <c r="J264" s="16">
        <v>1800000</v>
      </c>
      <c r="K264" s="15">
        <v>12</v>
      </c>
      <c r="L264" s="8">
        <f t="shared" si="27"/>
        <v>805</v>
      </c>
      <c r="M264" s="8">
        <v>140</v>
      </c>
      <c r="N264" s="172">
        <f t="shared" si="25"/>
        <v>78381.270903010023</v>
      </c>
      <c r="O264" s="72">
        <f t="shared" si="30"/>
        <v>2194675.5852842806</v>
      </c>
    </row>
    <row r="265" spans="1:16">
      <c r="A265" s="20">
        <v>4</v>
      </c>
      <c r="B265" s="136" t="s">
        <v>244</v>
      </c>
      <c r="C265" s="20" t="s">
        <v>125</v>
      </c>
      <c r="D265" s="185" t="s">
        <v>226</v>
      </c>
      <c r="E265" s="185" t="s">
        <v>227</v>
      </c>
      <c r="F265" s="13">
        <f t="shared" si="28"/>
        <v>3.99</v>
      </c>
      <c r="G265" s="19">
        <v>3.99</v>
      </c>
      <c r="H265" s="15"/>
      <c r="I265" s="15"/>
      <c r="J265" s="16">
        <v>1800000</v>
      </c>
      <c r="K265" s="15">
        <v>12</v>
      </c>
      <c r="L265" s="8">
        <f t="shared" si="27"/>
        <v>805</v>
      </c>
      <c r="M265" s="8">
        <v>35</v>
      </c>
      <c r="N265" s="172">
        <f t="shared" si="25"/>
        <v>72060.20066889633</v>
      </c>
      <c r="O265" s="72">
        <f t="shared" si="30"/>
        <v>504421.40468227433</v>
      </c>
    </row>
    <row r="266" spans="1:16">
      <c r="A266" s="20">
        <v>4</v>
      </c>
      <c r="B266" s="136" t="s">
        <v>244</v>
      </c>
      <c r="C266" s="20" t="s">
        <v>125</v>
      </c>
      <c r="D266" s="185" t="s">
        <v>228</v>
      </c>
      <c r="E266" s="185" t="s">
        <v>117</v>
      </c>
      <c r="F266" s="13">
        <f t="shared" si="28"/>
        <v>4.34</v>
      </c>
      <c r="G266" s="15">
        <v>4.34</v>
      </c>
      <c r="H266" s="15"/>
      <c r="I266" s="15"/>
      <c r="J266" s="16">
        <v>1800000</v>
      </c>
      <c r="K266" s="15">
        <v>12</v>
      </c>
      <c r="L266" s="8">
        <f t="shared" si="27"/>
        <v>805</v>
      </c>
      <c r="M266" s="8">
        <v>70</v>
      </c>
      <c r="N266" s="172">
        <f t="shared" si="25"/>
        <v>78381.270903010023</v>
      </c>
      <c r="O266" s="72">
        <f t="shared" si="30"/>
        <v>1097337.7926421403</v>
      </c>
    </row>
    <row r="267" spans="1:16" ht="63">
      <c r="A267" s="20">
        <v>4</v>
      </c>
      <c r="B267" s="136" t="s">
        <v>244</v>
      </c>
      <c r="C267" s="20" t="s">
        <v>125</v>
      </c>
      <c r="D267" s="185" t="s">
        <v>221</v>
      </c>
      <c r="E267" s="186" t="s">
        <v>240</v>
      </c>
      <c r="F267" s="13">
        <f t="shared" si="28"/>
        <v>5.1345000000000001</v>
      </c>
      <c r="G267" s="15">
        <v>4.8899999999999997</v>
      </c>
      <c r="H267" s="15"/>
      <c r="I267" s="15">
        <f>G267*5%</f>
        <v>0.2445</v>
      </c>
      <c r="J267" s="16">
        <v>1800000</v>
      </c>
      <c r="K267" s="15">
        <v>12</v>
      </c>
      <c r="L267" s="8">
        <f t="shared" si="27"/>
        <v>805</v>
      </c>
      <c r="M267" s="8">
        <f>5*35</f>
        <v>175</v>
      </c>
      <c r="N267" s="172">
        <f t="shared" si="25"/>
        <v>92730.100334448172</v>
      </c>
      <c r="O267" s="72">
        <f t="shared" si="30"/>
        <v>3245553.5117056863</v>
      </c>
    </row>
    <row r="268" spans="1:16" ht="18.75" customHeight="1">
      <c r="A268" s="510"/>
      <c r="B268" s="1092" t="s">
        <v>551</v>
      </c>
      <c r="C268" s="1093"/>
      <c r="D268" s="512"/>
      <c r="E268" s="512"/>
      <c r="F268" s="511"/>
      <c r="G268" s="511"/>
      <c r="H268" s="511"/>
      <c r="I268" s="511"/>
      <c r="J268" s="511"/>
      <c r="K268" s="511"/>
      <c r="L268" s="511"/>
      <c r="M268" s="520">
        <v>4340</v>
      </c>
      <c r="N268" s="172"/>
      <c r="O268" s="64">
        <f>SUM(O239:O267)</f>
        <v>75449621.739130437</v>
      </c>
      <c r="P268">
        <f>5075-4340</f>
        <v>735</v>
      </c>
    </row>
    <row r="269" spans="1:16">
      <c r="A269" s="207" t="s">
        <v>255</v>
      </c>
      <c r="B269" s="208" t="s">
        <v>256</v>
      </c>
      <c r="C269" s="209"/>
      <c r="D269" s="624"/>
      <c r="E269" s="210"/>
      <c r="F269" s="210"/>
      <c r="G269" s="210"/>
      <c r="H269" s="210"/>
      <c r="I269" s="210"/>
      <c r="J269" s="210"/>
      <c r="K269" s="210"/>
      <c r="L269" s="210"/>
      <c r="M269" s="211"/>
      <c r="N269" s="172"/>
      <c r="O269" s="72"/>
    </row>
    <row r="270" spans="1:16">
      <c r="A270" s="212">
        <v>1</v>
      </c>
      <c r="B270" s="212" t="s">
        <v>257</v>
      </c>
      <c r="C270" s="212" t="s">
        <v>152</v>
      </c>
      <c r="D270" s="213" t="s">
        <v>258</v>
      </c>
      <c r="E270" s="214" t="s">
        <v>259</v>
      </c>
      <c r="F270" s="215">
        <f t="shared" ref="F270:F274" si="31">G270+H270+I270</f>
        <v>5.1800000000000006</v>
      </c>
      <c r="G270" s="216">
        <v>4.9800000000000004</v>
      </c>
      <c r="H270" s="217">
        <v>0.2</v>
      </c>
      <c r="I270" s="218"/>
      <c r="J270" s="219">
        <v>1800000</v>
      </c>
      <c r="K270" s="218">
        <v>12</v>
      </c>
      <c r="L270" s="220">
        <f t="shared" ref="L270:L274" si="32">23*35</f>
        <v>805</v>
      </c>
      <c r="M270" s="221">
        <f>238+70</f>
        <v>308</v>
      </c>
      <c r="N270" s="172">
        <f t="shared" si="25"/>
        <v>93551.839464882956</v>
      </c>
      <c r="O270" s="72">
        <f t="shared" si="30"/>
        <v>5762793.3110367907</v>
      </c>
    </row>
    <row r="271" spans="1:16" ht="24">
      <c r="A271" s="212"/>
      <c r="B271" s="212" t="s">
        <v>257</v>
      </c>
      <c r="C271" s="212" t="s">
        <v>152</v>
      </c>
      <c r="D271" s="222" t="s">
        <v>260</v>
      </c>
      <c r="E271" s="223" t="s">
        <v>261</v>
      </c>
      <c r="F271" s="215">
        <f t="shared" si="31"/>
        <v>5.0199999999999996</v>
      </c>
      <c r="G271" s="216">
        <v>5.0199999999999996</v>
      </c>
      <c r="H271" s="217"/>
      <c r="I271" s="218"/>
      <c r="J271" s="219">
        <v>1800000</v>
      </c>
      <c r="K271" s="218">
        <v>12</v>
      </c>
      <c r="L271" s="220">
        <f t="shared" si="32"/>
        <v>805</v>
      </c>
      <c r="M271" s="221">
        <f>28+56</f>
        <v>84</v>
      </c>
      <c r="N271" s="172">
        <f t="shared" si="25"/>
        <v>90662.207357859545</v>
      </c>
      <c r="O271" s="72">
        <f t="shared" si="30"/>
        <v>1523125.0836120404</v>
      </c>
    </row>
    <row r="272" spans="1:16">
      <c r="A272" s="212"/>
      <c r="B272" s="212" t="s">
        <v>257</v>
      </c>
      <c r="C272" s="212" t="s">
        <v>152</v>
      </c>
      <c r="D272" s="222" t="s">
        <v>262</v>
      </c>
      <c r="E272" s="224" t="s">
        <v>141</v>
      </c>
      <c r="F272" s="215">
        <f t="shared" si="31"/>
        <v>5.66</v>
      </c>
      <c r="G272" s="225">
        <v>5.36</v>
      </c>
      <c r="H272" s="217">
        <v>0.3</v>
      </c>
      <c r="I272" s="218"/>
      <c r="J272" s="219">
        <v>1800000</v>
      </c>
      <c r="K272" s="218">
        <v>12</v>
      </c>
      <c r="L272" s="220">
        <f t="shared" si="32"/>
        <v>805</v>
      </c>
      <c r="M272" s="221">
        <v>14</v>
      </c>
      <c r="N272" s="172">
        <f t="shared" si="25"/>
        <v>102220.73578595318</v>
      </c>
      <c r="O272" s="72">
        <f t="shared" si="30"/>
        <v>286218.06020066893</v>
      </c>
    </row>
    <row r="273" spans="1:15">
      <c r="A273" s="212"/>
      <c r="B273" s="212" t="s">
        <v>257</v>
      </c>
      <c r="C273" s="212" t="s">
        <v>152</v>
      </c>
      <c r="D273" s="625" t="s">
        <v>263</v>
      </c>
      <c r="E273" s="224" t="s">
        <v>120</v>
      </c>
      <c r="F273" s="215">
        <f t="shared" si="31"/>
        <v>3.66</v>
      </c>
      <c r="G273" s="216">
        <v>3.66</v>
      </c>
      <c r="H273" s="218"/>
      <c r="I273" s="218"/>
      <c r="J273" s="219">
        <v>1800000</v>
      </c>
      <c r="K273" s="218">
        <v>12</v>
      </c>
      <c r="L273" s="220">
        <f t="shared" si="32"/>
        <v>805</v>
      </c>
      <c r="M273" s="221">
        <v>14</v>
      </c>
      <c r="N273" s="172">
        <f t="shared" si="25"/>
        <v>66100.334448160545</v>
      </c>
      <c r="O273" s="72">
        <f t="shared" si="30"/>
        <v>185080.93645484952</v>
      </c>
    </row>
    <row r="274" spans="1:15" ht="30">
      <c r="A274" s="212"/>
      <c r="B274" s="212" t="s">
        <v>257</v>
      </c>
      <c r="C274" s="212" t="s">
        <v>152</v>
      </c>
      <c r="D274" s="625" t="s">
        <v>264</v>
      </c>
      <c r="E274" s="226" t="s">
        <v>265</v>
      </c>
      <c r="F274" s="215">
        <f t="shared" si="31"/>
        <v>3.99</v>
      </c>
      <c r="G274" s="225">
        <v>3.99</v>
      </c>
      <c r="H274" s="218"/>
      <c r="I274" s="218"/>
      <c r="J274" s="219">
        <v>1800000</v>
      </c>
      <c r="K274" s="218">
        <v>12</v>
      </c>
      <c r="L274" s="220">
        <f t="shared" si="32"/>
        <v>805</v>
      </c>
      <c r="M274" s="221">
        <v>28</v>
      </c>
      <c r="N274" s="172">
        <f t="shared" si="25"/>
        <v>72060.20066889633</v>
      </c>
      <c r="O274" s="72">
        <f t="shared" si="30"/>
        <v>403537.12374581944</v>
      </c>
    </row>
    <row r="275" spans="1:15">
      <c r="A275" s="212">
        <v>2</v>
      </c>
      <c r="B275" s="212" t="s">
        <v>266</v>
      </c>
      <c r="C275" s="212" t="s">
        <v>267</v>
      </c>
      <c r="D275" s="626" t="s">
        <v>268</v>
      </c>
      <c r="E275" s="214" t="s">
        <v>259</v>
      </c>
      <c r="F275" s="215">
        <f t="shared" ref="F275:F281" si="33">G275+H275+I275</f>
        <v>5.0199999999999996</v>
      </c>
      <c r="G275" s="227">
        <v>5.0199999999999996</v>
      </c>
      <c r="H275" s="218"/>
      <c r="I275" s="218"/>
      <c r="J275" s="219">
        <v>1800000</v>
      </c>
      <c r="K275" s="218">
        <v>12</v>
      </c>
      <c r="L275" s="220">
        <f t="shared" ref="L275:L281" si="34">23*35</f>
        <v>805</v>
      </c>
      <c r="M275" s="228">
        <v>802</v>
      </c>
      <c r="N275" s="172">
        <f t="shared" ref="N275:N334" si="35">F275*J275*K275/L275*35/52</f>
        <v>90662.207357859545</v>
      </c>
      <c r="O275" s="72">
        <f t="shared" si="30"/>
        <v>14542218.060200673</v>
      </c>
    </row>
    <row r="276" spans="1:15">
      <c r="A276" s="229"/>
      <c r="B276" s="229" t="s">
        <v>266</v>
      </c>
      <c r="C276" s="229" t="s">
        <v>267</v>
      </c>
      <c r="D276" s="627" t="s">
        <v>269</v>
      </c>
      <c r="E276" s="230" t="s">
        <v>117</v>
      </c>
      <c r="F276" s="231">
        <f t="shared" si="33"/>
        <v>4.68</v>
      </c>
      <c r="G276" s="232">
        <v>4.68</v>
      </c>
      <c r="H276" s="233"/>
      <c r="I276" s="233"/>
      <c r="J276" s="234">
        <v>1800000</v>
      </c>
      <c r="K276" s="233">
        <v>12</v>
      </c>
      <c r="L276" s="235">
        <f t="shared" si="34"/>
        <v>805</v>
      </c>
      <c r="M276" s="228">
        <v>70</v>
      </c>
      <c r="N276" s="172">
        <f t="shared" si="35"/>
        <v>84521.739130434784</v>
      </c>
      <c r="O276" s="72">
        <f t="shared" si="30"/>
        <v>1183304.3478260869</v>
      </c>
    </row>
    <row r="277" spans="1:15">
      <c r="A277" s="229"/>
      <c r="B277" s="229" t="s">
        <v>266</v>
      </c>
      <c r="C277" s="229" t="s">
        <v>267</v>
      </c>
      <c r="D277" s="627" t="s">
        <v>264</v>
      </c>
      <c r="E277" s="230" t="s">
        <v>56</v>
      </c>
      <c r="F277" s="231">
        <f t="shared" si="33"/>
        <v>3.99</v>
      </c>
      <c r="G277" s="236">
        <v>3.99</v>
      </c>
      <c r="H277" s="233"/>
      <c r="I277" s="233"/>
      <c r="J277" s="234">
        <v>1800000</v>
      </c>
      <c r="K277" s="233">
        <v>12</v>
      </c>
      <c r="L277" s="235">
        <f t="shared" si="34"/>
        <v>805</v>
      </c>
      <c r="M277" s="228">
        <v>35</v>
      </c>
      <c r="N277" s="172">
        <f t="shared" si="35"/>
        <v>72060.20066889633</v>
      </c>
      <c r="O277" s="72">
        <f t="shared" si="30"/>
        <v>504421.40468227433</v>
      </c>
    </row>
    <row r="278" spans="1:15">
      <c r="A278" s="229"/>
      <c r="B278" s="229" t="s">
        <v>266</v>
      </c>
      <c r="C278" s="229" t="s">
        <v>267</v>
      </c>
      <c r="D278" s="627" t="s">
        <v>263</v>
      </c>
      <c r="E278" s="230" t="s">
        <v>120</v>
      </c>
      <c r="F278" s="231">
        <f t="shared" si="33"/>
        <v>3.66</v>
      </c>
      <c r="G278" s="232">
        <v>3.66</v>
      </c>
      <c r="H278" s="233"/>
      <c r="I278" s="233"/>
      <c r="J278" s="234">
        <v>1800000</v>
      </c>
      <c r="K278" s="233">
        <v>12</v>
      </c>
      <c r="L278" s="235">
        <f t="shared" si="34"/>
        <v>805</v>
      </c>
      <c r="M278" s="228">
        <v>35</v>
      </c>
      <c r="N278" s="172">
        <f t="shared" si="35"/>
        <v>66100.334448160545</v>
      </c>
      <c r="O278" s="72">
        <f t="shared" si="30"/>
        <v>462702.34113712382</v>
      </c>
    </row>
    <row r="279" spans="1:15">
      <c r="A279" s="229"/>
      <c r="B279" s="229" t="s">
        <v>266</v>
      </c>
      <c r="C279" s="229" t="s">
        <v>267</v>
      </c>
      <c r="D279" s="627" t="s">
        <v>270</v>
      </c>
      <c r="E279" s="230" t="s">
        <v>122</v>
      </c>
      <c r="F279" s="231">
        <f t="shared" si="33"/>
        <v>4.34</v>
      </c>
      <c r="G279" s="236">
        <v>4.34</v>
      </c>
      <c r="H279" s="233"/>
      <c r="I279" s="233"/>
      <c r="J279" s="234">
        <v>1800000</v>
      </c>
      <c r="K279" s="233">
        <v>12</v>
      </c>
      <c r="L279" s="235">
        <f t="shared" si="34"/>
        <v>805</v>
      </c>
      <c r="M279" s="228">
        <v>35</v>
      </c>
      <c r="N279" s="172">
        <f t="shared" si="35"/>
        <v>78381.270903010023</v>
      </c>
      <c r="O279" s="72">
        <f t="shared" si="30"/>
        <v>548668.89632107015</v>
      </c>
    </row>
    <row r="280" spans="1:15" ht="30">
      <c r="A280" s="229"/>
      <c r="B280" s="229" t="s">
        <v>266</v>
      </c>
      <c r="C280" s="229" t="s">
        <v>267</v>
      </c>
      <c r="D280" s="627" t="s">
        <v>271</v>
      </c>
      <c r="E280" s="230" t="s">
        <v>115</v>
      </c>
      <c r="F280" s="231">
        <f t="shared" si="33"/>
        <v>4.68</v>
      </c>
      <c r="G280" s="232">
        <v>4.68</v>
      </c>
      <c r="H280" s="233"/>
      <c r="I280" s="233"/>
      <c r="J280" s="234">
        <v>1800000</v>
      </c>
      <c r="K280" s="233">
        <v>12</v>
      </c>
      <c r="L280" s="235">
        <f t="shared" si="34"/>
        <v>805</v>
      </c>
      <c r="M280" s="228">
        <v>140</v>
      </c>
      <c r="N280" s="172">
        <f t="shared" si="35"/>
        <v>84521.739130434784</v>
      </c>
      <c r="O280" s="72">
        <f t="shared" si="30"/>
        <v>2366608.6956521738</v>
      </c>
    </row>
    <row r="281" spans="1:15">
      <c r="A281" s="229"/>
      <c r="B281" s="229" t="s">
        <v>266</v>
      </c>
      <c r="C281" s="229" t="s">
        <v>267</v>
      </c>
      <c r="D281" s="628" t="s">
        <v>272</v>
      </c>
      <c r="E281" s="230" t="s">
        <v>141</v>
      </c>
      <c r="F281" s="231">
        <f t="shared" si="33"/>
        <v>5.0199999999999996</v>
      </c>
      <c r="G281" s="232">
        <v>5.0199999999999996</v>
      </c>
      <c r="H281" s="233"/>
      <c r="I281" s="233"/>
      <c r="J281" s="234">
        <v>1800000</v>
      </c>
      <c r="K281" s="233">
        <v>12</v>
      </c>
      <c r="L281" s="235">
        <f t="shared" si="34"/>
        <v>805</v>
      </c>
      <c r="M281" s="228">
        <v>3</v>
      </c>
      <c r="N281" s="172">
        <f t="shared" si="35"/>
        <v>90662.207357859545</v>
      </c>
      <c r="O281" s="72">
        <f t="shared" si="30"/>
        <v>54397.324414715731</v>
      </c>
    </row>
    <row r="282" spans="1:15">
      <c r="A282" s="229">
        <v>3</v>
      </c>
      <c r="B282" s="229" t="s">
        <v>273</v>
      </c>
      <c r="C282" s="229" t="s">
        <v>274</v>
      </c>
      <c r="D282" s="629" t="s">
        <v>275</v>
      </c>
      <c r="E282" s="237" t="s">
        <v>259</v>
      </c>
      <c r="F282" s="231">
        <f t="shared" ref="F282:F289" si="36">G282+H282+I282</f>
        <v>5.0199999999999996</v>
      </c>
      <c r="G282" s="232">
        <v>5.0199999999999996</v>
      </c>
      <c r="H282" s="233"/>
      <c r="I282" s="233"/>
      <c r="J282" s="234">
        <v>1800000</v>
      </c>
      <c r="K282" s="233">
        <v>12</v>
      </c>
      <c r="L282" s="235">
        <f t="shared" ref="L282:L289" si="37">23*35</f>
        <v>805</v>
      </c>
      <c r="M282" s="228">
        <v>741</v>
      </c>
      <c r="N282" s="172">
        <f t="shared" si="35"/>
        <v>90662.207357859545</v>
      </c>
      <c r="O282" s="72">
        <f t="shared" si="30"/>
        <v>13436139.130434785</v>
      </c>
    </row>
    <row r="283" spans="1:15">
      <c r="A283" s="229"/>
      <c r="B283" s="229" t="s">
        <v>273</v>
      </c>
      <c r="C283" s="229" t="s">
        <v>274</v>
      </c>
      <c r="D283" s="627" t="s">
        <v>269</v>
      </c>
      <c r="E283" s="230" t="s">
        <v>58</v>
      </c>
      <c r="F283" s="231">
        <f t="shared" si="36"/>
        <v>4.68</v>
      </c>
      <c r="G283" s="232">
        <v>4.68</v>
      </c>
      <c r="H283" s="233"/>
      <c r="I283" s="233"/>
      <c r="J283" s="234">
        <v>1800000</v>
      </c>
      <c r="K283" s="233">
        <v>12</v>
      </c>
      <c r="L283" s="235">
        <f t="shared" si="37"/>
        <v>805</v>
      </c>
      <c r="M283" s="228">
        <v>70</v>
      </c>
      <c r="N283" s="172">
        <f t="shared" si="35"/>
        <v>84521.739130434784</v>
      </c>
      <c r="O283" s="72">
        <f t="shared" si="30"/>
        <v>1183304.3478260869</v>
      </c>
    </row>
    <row r="284" spans="1:15">
      <c r="A284" s="229"/>
      <c r="B284" s="229" t="s">
        <v>273</v>
      </c>
      <c r="C284" s="229" t="s">
        <v>274</v>
      </c>
      <c r="D284" s="627" t="s">
        <v>264</v>
      </c>
      <c r="E284" s="230" t="s">
        <v>56</v>
      </c>
      <c r="F284" s="231">
        <f t="shared" si="36"/>
        <v>3.99</v>
      </c>
      <c r="G284" s="236">
        <v>3.99</v>
      </c>
      <c r="H284" s="233"/>
      <c r="I284" s="233"/>
      <c r="J284" s="234">
        <v>1800000</v>
      </c>
      <c r="K284" s="233">
        <v>12</v>
      </c>
      <c r="L284" s="235">
        <f t="shared" si="37"/>
        <v>805</v>
      </c>
      <c r="M284" s="228">
        <v>35</v>
      </c>
      <c r="N284" s="172">
        <f t="shared" si="35"/>
        <v>72060.20066889633</v>
      </c>
      <c r="O284" s="72">
        <f t="shared" si="30"/>
        <v>504421.40468227433</v>
      </c>
    </row>
    <row r="285" spans="1:15">
      <c r="A285" s="229"/>
      <c r="B285" s="229" t="s">
        <v>273</v>
      </c>
      <c r="C285" s="229" t="s">
        <v>274</v>
      </c>
      <c r="D285" s="627" t="s">
        <v>263</v>
      </c>
      <c r="E285" s="230" t="s">
        <v>120</v>
      </c>
      <c r="F285" s="231">
        <f t="shared" si="36"/>
        <v>3.66</v>
      </c>
      <c r="G285" s="232">
        <v>3.66</v>
      </c>
      <c r="H285" s="233"/>
      <c r="I285" s="233"/>
      <c r="J285" s="234">
        <v>1800000</v>
      </c>
      <c r="K285" s="233">
        <v>12</v>
      </c>
      <c r="L285" s="235">
        <f t="shared" si="37"/>
        <v>805</v>
      </c>
      <c r="M285" s="228">
        <v>35</v>
      </c>
      <c r="N285" s="172">
        <f t="shared" si="35"/>
        <v>66100.334448160545</v>
      </c>
      <c r="O285" s="72">
        <f t="shared" si="30"/>
        <v>462702.34113712382</v>
      </c>
    </row>
    <row r="286" spans="1:15" ht="30">
      <c r="A286" s="229"/>
      <c r="B286" s="229" t="s">
        <v>273</v>
      </c>
      <c r="C286" s="229" t="s">
        <v>274</v>
      </c>
      <c r="D286" s="627" t="s">
        <v>276</v>
      </c>
      <c r="E286" s="230" t="s">
        <v>115</v>
      </c>
      <c r="F286" s="231">
        <f t="shared" si="36"/>
        <v>5.0199999999999996</v>
      </c>
      <c r="G286" s="236">
        <v>5.0199999999999996</v>
      </c>
      <c r="H286" s="233"/>
      <c r="I286" s="233"/>
      <c r="J286" s="234">
        <v>1800000</v>
      </c>
      <c r="K286" s="233">
        <v>12</v>
      </c>
      <c r="L286" s="235">
        <f t="shared" si="37"/>
        <v>805</v>
      </c>
      <c r="M286" s="228">
        <v>140</v>
      </c>
      <c r="N286" s="172">
        <f t="shared" si="35"/>
        <v>90662.207357859545</v>
      </c>
      <c r="O286" s="72">
        <f t="shared" si="30"/>
        <v>2538541.8060200675</v>
      </c>
    </row>
    <row r="287" spans="1:15">
      <c r="A287" s="229"/>
      <c r="B287" s="229" t="s">
        <v>273</v>
      </c>
      <c r="C287" s="229" t="s">
        <v>274</v>
      </c>
      <c r="D287" s="238" t="s">
        <v>260</v>
      </c>
      <c r="E287" s="230" t="s">
        <v>170</v>
      </c>
      <c r="F287" s="231">
        <f t="shared" si="36"/>
        <v>5.0199999999999996</v>
      </c>
      <c r="G287" s="239">
        <v>5.0199999999999996</v>
      </c>
      <c r="H287" s="240"/>
      <c r="I287" s="233"/>
      <c r="J287" s="234">
        <v>1800000</v>
      </c>
      <c r="K287" s="233">
        <v>12</v>
      </c>
      <c r="L287" s="235">
        <f t="shared" si="37"/>
        <v>805</v>
      </c>
      <c r="M287" s="241">
        <v>23</v>
      </c>
      <c r="N287" s="172">
        <f t="shared" si="35"/>
        <v>90662.207357859545</v>
      </c>
      <c r="O287" s="72">
        <f t="shared" si="30"/>
        <v>417046.15384615393</v>
      </c>
    </row>
    <row r="288" spans="1:15">
      <c r="A288" s="235"/>
      <c r="B288" s="235" t="s">
        <v>273</v>
      </c>
      <c r="C288" s="235" t="s">
        <v>274</v>
      </c>
      <c r="D288" s="630" t="s">
        <v>272</v>
      </c>
      <c r="E288" s="242" t="s">
        <v>141</v>
      </c>
      <c r="F288" s="243">
        <f t="shared" si="36"/>
        <v>5.0199999999999996</v>
      </c>
      <c r="G288" s="244">
        <v>5.0199999999999996</v>
      </c>
      <c r="H288" s="245"/>
      <c r="I288" s="245"/>
      <c r="J288" s="246">
        <v>1800000</v>
      </c>
      <c r="K288" s="245">
        <v>12</v>
      </c>
      <c r="L288" s="235">
        <f t="shared" si="37"/>
        <v>805</v>
      </c>
      <c r="M288" s="247">
        <v>3</v>
      </c>
      <c r="N288" s="172">
        <f t="shared" si="35"/>
        <v>90662.207357859545</v>
      </c>
      <c r="O288" s="72">
        <f t="shared" si="30"/>
        <v>54397.324414715731</v>
      </c>
    </row>
    <row r="289" spans="1:15">
      <c r="A289" s="229"/>
      <c r="B289" s="229" t="s">
        <v>273</v>
      </c>
      <c r="C289" s="229" t="s">
        <v>274</v>
      </c>
      <c r="D289" s="627" t="s">
        <v>277</v>
      </c>
      <c r="E289" s="230" t="s">
        <v>170</v>
      </c>
      <c r="F289" s="231">
        <f t="shared" si="36"/>
        <v>5.27</v>
      </c>
      <c r="G289" s="232">
        <v>5.0199999999999996</v>
      </c>
      <c r="H289" s="233">
        <v>0.25</v>
      </c>
      <c r="I289" s="233"/>
      <c r="J289" s="234">
        <v>1800000</v>
      </c>
      <c r="K289" s="233">
        <v>12</v>
      </c>
      <c r="L289" s="229">
        <f t="shared" si="37"/>
        <v>805</v>
      </c>
      <c r="M289" s="248">
        <v>3</v>
      </c>
      <c r="N289" s="172">
        <f t="shared" si="35"/>
        <v>95177.257525083609</v>
      </c>
      <c r="O289" s="72">
        <f t="shared" si="30"/>
        <v>57106.35451505016</v>
      </c>
    </row>
    <row r="290" spans="1:15">
      <c r="A290" s="249"/>
      <c r="B290" s="1097" t="s">
        <v>552</v>
      </c>
      <c r="C290" s="1098"/>
      <c r="D290" s="631"/>
      <c r="E290" s="250"/>
      <c r="F290" s="249"/>
      <c r="G290" s="249"/>
      <c r="H290" s="249"/>
      <c r="I290" s="249"/>
      <c r="J290" s="249"/>
      <c r="K290" s="249"/>
      <c r="L290" s="249"/>
      <c r="M290" s="263">
        <f>SUM(M270:M289)</f>
        <v>2618</v>
      </c>
      <c r="N290" s="172"/>
      <c r="O290" s="64">
        <f>SUM(O270:O289)</f>
        <v>46476734.448160544</v>
      </c>
    </row>
    <row r="291" spans="1:15">
      <c r="A291" s="249"/>
      <c r="B291" s="262" t="s">
        <v>301</v>
      </c>
      <c r="C291" s="261"/>
      <c r="D291" s="631"/>
      <c r="E291" s="250"/>
      <c r="F291" s="249"/>
      <c r="G291" s="249"/>
      <c r="H291" s="249"/>
      <c r="I291" s="249"/>
      <c r="J291" s="249"/>
      <c r="K291" s="249"/>
      <c r="L291" s="249"/>
      <c r="M291" s="249"/>
      <c r="N291" s="172"/>
      <c r="O291" s="72"/>
    </row>
    <row r="292" spans="1:15">
      <c r="A292" s="251">
        <v>1</v>
      </c>
      <c r="B292" s="252" t="s">
        <v>280</v>
      </c>
      <c r="C292" s="252" t="s">
        <v>130</v>
      </c>
      <c r="D292" s="253" t="s">
        <v>281</v>
      </c>
      <c r="E292" s="253" t="s">
        <v>282</v>
      </c>
      <c r="F292" s="254">
        <f>G292+H292</f>
        <v>5.22</v>
      </c>
      <c r="G292" s="255">
        <v>5.0199999999999996</v>
      </c>
      <c r="H292" s="256">
        <v>0.2</v>
      </c>
      <c r="I292" s="256"/>
      <c r="J292" s="257">
        <v>1800000</v>
      </c>
      <c r="K292" s="256">
        <v>12</v>
      </c>
      <c r="L292" s="258">
        <f>23*35</f>
        <v>805</v>
      </c>
      <c r="M292" s="258">
        <v>750</v>
      </c>
      <c r="N292" s="172">
        <f t="shared" si="35"/>
        <v>94274.247491638787</v>
      </c>
      <c r="O292" s="72">
        <f t="shared" si="30"/>
        <v>14141137.12374582</v>
      </c>
    </row>
    <row r="293" spans="1:15">
      <c r="A293" s="251">
        <v>2</v>
      </c>
      <c r="B293" s="252" t="s">
        <v>280</v>
      </c>
      <c r="C293" s="252" t="s">
        <v>130</v>
      </c>
      <c r="D293" s="253" t="s">
        <v>283</v>
      </c>
      <c r="E293" s="253" t="s">
        <v>115</v>
      </c>
      <c r="F293" s="254">
        <f t="shared" ref="F293:F299" si="38">G293+H293+I293</f>
        <v>4.68</v>
      </c>
      <c r="G293" s="255">
        <v>4.68</v>
      </c>
      <c r="H293" s="256"/>
      <c r="I293" s="256"/>
      <c r="J293" s="257">
        <v>1800000</v>
      </c>
      <c r="K293" s="256">
        <v>12</v>
      </c>
      <c r="L293" s="258">
        <f t="shared" ref="L293:L299" si="39">23*35</f>
        <v>805</v>
      </c>
      <c r="M293" s="258">
        <v>104</v>
      </c>
      <c r="N293" s="172">
        <f t="shared" si="35"/>
        <v>84521.739130434784</v>
      </c>
      <c r="O293" s="72">
        <f t="shared" si="30"/>
        <v>1758052.1739130435</v>
      </c>
    </row>
    <row r="294" spans="1:15">
      <c r="A294" s="251">
        <v>3</v>
      </c>
      <c r="B294" s="252" t="s">
        <v>280</v>
      </c>
      <c r="C294" s="252" t="s">
        <v>130</v>
      </c>
      <c r="D294" s="253" t="s">
        <v>284</v>
      </c>
      <c r="E294" s="259" t="s">
        <v>285</v>
      </c>
      <c r="F294" s="254">
        <f t="shared" si="38"/>
        <v>4.34</v>
      </c>
      <c r="G294" s="255">
        <v>4.34</v>
      </c>
      <c r="H294" s="256"/>
      <c r="I294" s="256"/>
      <c r="J294" s="257">
        <v>1800000</v>
      </c>
      <c r="K294" s="256">
        <v>12</v>
      </c>
      <c r="L294" s="258">
        <f t="shared" si="39"/>
        <v>805</v>
      </c>
      <c r="M294" s="258">
        <v>70</v>
      </c>
      <c r="N294" s="172">
        <f t="shared" si="35"/>
        <v>78381.270903010023</v>
      </c>
      <c r="O294" s="72">
        <f t="shared" si="30"/>
        <v>1097337.7926421403</v>
      </c>
    </row>
    <row r="295" spans="1:15">
      <c r="A295" s="251">
        <v>4</v>
      </c>
      <c r="B295" s="252" t="s">
        <v>280</v>
      </c>
      <c r="C295" s="252" t="s">
        <v>130</v>
      </c>
      <c r="D295" s="253" t="s">
        <v>286</v>
      </c>
      <c r="E295" s="259" t="s">
        <v>120</v>
      </c>
      <c r="F295" s="254">
        <f t="shared" si="38"/>
        <v>5.66</v>
      </c>
      <c r="G295" s="260">
        <v>5.36</v>
      </c>
      <c r="H295" s="256">
        <v>0.3</v>
      </c>
      <c r="I295" s="256"/>
      <c r="J295" s="257">
        <v>1800000</v>
      </c>
      <c r="K295" s="256">
        <v>12</v>
      </c>
      <c r="L295" s="258">
        <f t="shared" si="39"/>
        <v>805</v>
      </c>
      <c r="M295" s="258">
        <v>14</v>
      </c>
      <c r="N295" s="172">
        <f t="shared" si="35"/>
        <v>102220.73578595318</v>
      </c>
      <c r="O295" s="72">
        <f t="shared" si="30"/>
        <v>286218.06020066893</v>
      </c>
    </row>
    <row r="296" spans="1:15">
      <c r="A296" s="251">
        <v>5</v>
      </c>
      <c r="B296" s="252" t="s">
        <v>280</v>
      </c>
      <c r="C296" s="252" t="s">
        <v>130</v>
      </c>
      <c r="D296" s="253" t="s">
        <v>287</v>
      </c>
      <c r="E296" s="259" t="s">
        <v>288</v>
      </c>
      <c r="F296" s="254">
        <f t="shared" si="38"/>
        <v>3.96</v>
      </c>
      <c r="G296" s="255">
        <v>3.96</v>
      </c>
      <c r="H296" s="256"/>
      <c r="I296" s="256"/>
      <c r="J296" s="257">
        <v>1800000</v>
      </c>
      <c r="K296" s="256">
        <v>12</v>
      </c>
      <c r="L296" s="258">
        <f t="shared" si="39"/>
        <v>805</v>
      </c>
      <c r="M296" s="258">
        <v>35</v>
      </c>
      <c r="N296" s="172">
        <f t="shared" si="35"/>
        <v>71518.394648829431</v>
      </c>
      <c r="O296" s="72">
        <f t="shared" si="30"/>
        <v>500628.76254180603</v>
      </c>
    </row>
    <row r="297" spans="1:15">
      <c r="A297" s="251">
        <v>6</v>
      </c>
      <c r="B297" s="252" t="s">
        <v>280</v>
      </c>
      <c r="C297" s="252" t="s">
        <v>130</v>
      </c>
      <c r="D297" s="253" t="s">
        <v>289</v>
      </c>
      <c r="E297" s="259" t="s">
        <v>170</v>
      </c>
      <c r="F297" s="254">
        <f t="shared" si="38"/>
        <v>4.6500000000000004</v>
      </c>
      <c r="G297" s="260">
        <v>4.6500000000000004</v>
      </c>
      <c r="H297" s="256"/>
      <c r="I297" s="256"/>
      <c r="J297" s="257">
        <v>1800000</v>
      </c>
      <c r="K297" s="256">
        <v>12</v>
      </c>
      <c r="L297" s="258">
        <f t="shared" si="39"/>
        <v>805</v>
      </c>
      <c r="M297" s="258">
        <v>14</v>
      </c>
      <c r="N297" s="172">
        <f t="shared" si="35"/>
        <v>83979.9331103679</v>
      </c>
      <c r="O297" s="72">
        <f t="shared" si="30"/>
        <v>235143.81270903014</v>
      </c>
    </row>
    <row r="298" spans="1:15">
      <c r="A298" s="251">
        <v>7</v>
      </c>
      <c r="B298" s="252" t="s">
        <v>280</v>
      </c>
      <c r="C298" s="252" t="s">
        <v>130</v>
      </c>
      <c r="D298" s="253" t="s">
        <v>290</v>
      </c>
      <c r="E298" s="259" t="s">
        <v>168</v>
      </c>
      <c r="F298" s="254">
        <f t="shared" si="38"/>
        <v>4</v>
      </c>
      <c r="G298" s="260">
        <v>4</v>
      </c>
      <c r="H298" s="256"/>
      <c r="I298" s="256"/>
      <c r="J298" s="257">
        <v>1800000</v>
      </c>
      <c r="K298" s="256">
        <v>12</v>
      </c>
      <c r="L298" s="258">
        <f t="shared" si="39"/>
        <v>805</v>
      </c>
      <c r="M298" s="258">
        <v>5</v>
      </c>
      <c r="N298" s="172">
        <f t="shared" si="35"/>
        <v>72240.802675585292</v>
      </c>
      <c r="O298" s="72">
        <f t="shared" si="30"/>
        <v>72240.802675585292</v>
      </c>
    </row>
    <row r="299" spans="1:15">
      <c r="A299" s="251">
        <v>8</v>
      </c>
      <c r="B299" s="252" t="s">
        <v>280</v>
      </c>
      <c r="C299" s="252" t="s">
        <v>130</v>
      </c>
      <c r="D299" s="253" t="s">
        <v>290</v>
      </c>
      <c r="E299" s="259" t="s">
        <v>168</v>
      </c>
      <c r="F299" s="254">
        <f t="shared" si="38"/>
        <v>4.34</v>
      </c>
      <c r="G299" s="260">
        <v>4.34</v>
      </c>
      <c r="H299" s="256"/>
      <c r="I299" s="256"/>
      <c r="J299" s="257">
        <v>1800000</v>
      </c>
      <c r="K299" s="256">
        <v>12</v>
      </c>
      <c r="L299" s="258">
        <f t="shared" si="39"/>
        <v>805</v>
      </c>
      <c r="M299" s="258">
        <v>23</v>
      </c>
      <c r="N299" s="172">
        <f t="shared" si="35"/>
        <v>78381.270903010023</v>
      </c>
      <c r="O299" s="72">
        <f t="shared" si="30"/>
        <v>360553.84615384613</v>
      </c>
    </row>
    <row r="300" spans="1:15" ht="31.5" customHeight="1">
      <c r="A300" s="541"/>
      <c r="B300" s="1092" t="s">
        <v>553</v>
      </c>
      <c r="C300" s="1093"/>
      <c r="D300" s="543"/>
      <c r="E300" s="543"/>
      <c r="F300" s="542"/>
      <c r="G300" s="542"/>
      <c r="H300" s="542"/>
      <c r="I300" s="542"/>
      <c r="J300" s="542"/>
      <c r="K300" s="542"/>
      <c r="L300" s="542"/>
      <c r="M300" s="544">
        <f>SUM(M292:M299)</f>
        <v>1015</v>
      </c>
      <c r="N300" s="172"/>
      <c r="O300" s="64">
        <f>SUM(O292:O299)</f>
        <v>18451312.37458194</v>
      </c>
    </row>
    <row r="301" spans="1:15">
      <c r="A301" s="1083" t="s">
        <v>291</v>
      </c>
      <c r="B301" s="1084"/>
      <c r="C301" s="1085"/>
      <c r="D301" s="632"/>
      <c r="E301" s="264"/>
      <c r="F301" s="264"/>
      <c r="G301" s="264"/>
      <c r="H301" s="264"/>
      <c r="I301" s="264"/>
      <c r="J301" s="264"/>
      <c r="K301" s="264"/>
      <c r="L301" s="264"/>
      <c r="M301" s="265"/>
      <c r="N301" s="172"/>
      <c r="O301" s="72"/>
    </row>
    <row r="302" spans="1:15">
      <c r="A302" s="266">
        <v>1</v>
      </c>
      <c r="B302" s="266" t="s">
        <v>292</v>
      </c>
      <c r="C302" s="266" t="s">
        <v>267</v>
      </c>
      <c r="D302" s="272" t="s">
        <v>293</v>
      </c>
      <c r="E302" s="267" t="s">
        <v>294</v>
      </c>
      <c r="F302" s="268">
        <f t="shared" ref="F302:F308" si="40">G302+H302+I302</f>
        <v>4</v>
      </c>
      <c r="G302" s="269">
        <v>4</v>
      </c>
      <c r="H302" s="270"/>
      <c r="I302" s="270"/>
      <c r="J302" s="271">
        <v>1800000</v>
      </c>
      <c r="K302" s="270">
        <v>12</v>
      </c>
      <c r="L302" s="266">
        <v>805</v>
      </c>
      <c r="M302" s="266">
        <v>805</v>
      </c>
      <c r="N302" s="172">
        <f t="shared" si="35"/>
        <v>72240.802675585292</v>
      </c>
      <c r="O302" s="72">
        <f t="shared" si="30"/>
        <v>11630769.230769232</v>
      </c>
    </row>
    <row r="303" spans="1:15">
      <c r="A303" s="266">
        <v>2</v>
      </c>
      <c r="B303" s="266" t="s">
        <v>292</v>
      </c>
      <c r="C303" s="266" t="s">
        <v>267</v>
      </c>
      <c r="D303" s="272" t="s">
        <v>295</v>
      </c>
      <c r="E303" s="266" t="s">
        <v>115</v>
      </c>
      <c r="F303" s="268">
        <f t="shared" si="40"/>
        <v>4.6500000000000004</v>
      </c>
      <c r="G303" s="270">
        <v>4.6500000000000004</v>
      </c>
      <c r="H303" s="270"/>
      <c r="I303" s="270"/>
      <c r="J303" s="271">
        <v>1800000</v>
      </c>
      <c r="K303" s="270">
        <v>12</v>
      </c>
      <c r="L303" s="266">
        <v>805</v>
      </c>
      <c r="M303" s="266">
        <v>140</v>
      </c>
      <c r="N303" s="172">
        <f t="shared" si="35"/>
        <v>83979.9331103679</v>
      </c>
      <c r="O303" s="72">
        <f t="shared" si="30"/>
        <v>2351438.1270903014</v>
      </c>
    </row>
    <row r="304" spans="1:15">
      <c r="A304" s="266">
        <v>3</v>
      </c>
      <c r="B304" s="266" t="s">
        <v>292</v>
      </c>
      <c r="C304" s="266" t="s">
        <v>267</v>
      </c>
      <c r="D304" s="272" t="s">
        <v>296</v>
      </c>
      <c r="E304" s="266" t="s">
        <v>58</v>
      </c>
      <c r="F304" s="268">
        <f t="shared" si="40"/>
        <v>3.99</v>
      </c>
      <c r="G304" s="270">
        <v>3.99</v>
      </c>
      <c r="H304" s="270"/>
      <c r="I304" s="270"/>
      <c r="J304" s="271">
        <v>1800000</v>
      </c>
      <c r="K304" s="270">
        <v>12</v>
      </c>
      <c r="L304" s="266">
        <v>805</v>
      </c>
      <c r="M304" s="266">
        <v>70</v>
      </c>
      <c r="N304" s="172">
        <f t="shared" si="35"/>
        <v>72060.20066889633</v>
      </c>
      <c r="O304" s="72">
        <f t="shared" si="30"/>
        <v>1008842.8093645487</v>
      </c>
    </row>
    <row r="305" spans="1:15">
      <c r="A305" s="266">
        <v>4</v>
      </c>
      <c r="B305" s="266" t="s">
        <v>292</v>
      </c>
      <c r="C305" s="266" t="s">
        <v>267</v>
      </c>
      <c r="D305" s="272" t="s">
        <v>297</v>
      </c>
      <c r="E305" s="266" t="s">
        <v>298</v>
      </c>
      <c r="F305" s="268">
        <f t="shared" si="40"/>
        <v>3.96</v>
      </c>
      <c r="G305" s="270">
        <v>3.96</v>
      </c>
      <c r="H305" s="270"/>
      <c r="I305" s="270"/>
      <c r="J305" s="271">
        <v>1800000</v>
      </c>
      <c r="K305" s="270">
        <v>12</v>
      </c>
      <c r="L305" s="266">
        <v>805</v>
      </c>
      <c r="M305" s="266">
        <v>4</v>
      </c>
      <c r="N305" s="172">
        <f t="shared" si="35"/>
        <v>71518.394648829431</v>
      </c>
      <c r="O305" s="72">
        <f t="shared" si="30"/>
        <v>57214.715719063548</v>
      </c>
    </row>
    <row r="306" spans="1:15">
      <c r="A306" s="266">
        <v>5</v>
      </c>
      <c r="B306" s="266" t="s">
        <v>292</v>
      </c>
      <c r="C306" s="266" t="s">
        <v>267</v>
      </c>
      <c r="D306" s="272" t="s">
        <v>297</v>
      </c>
      <c r="E306" s="266" t="s">
        <v>298</v>
      </c>
      <c r="F306" s="268">
        <f t="shared" si="40"/>
        <v>3.99</v>
      </c>
      <c r="G306" s="270">
        <v>3.99</v>
      </c>
      <c r="H306" s="270"/>
      <c r="I306" s="270"/>
      <c r="J306" s="271">
        <v>1800000</v>
      </c>
      <c r="K306" s="270">
        <v>12</v>
      </c>
      <c r="L306" s="266">
        <v>805</v>
      </c>
      <c r="M306" s="266">
        <v>31</v>
      </c>
      <c r="N306" s="172">
        <f t="shared" si="35"/>
        <v>72060.20066889633</v>
      </c>
      <c r="O306" s="72">
        <f t="shared" si="30"/>
        <v>446773.24414715724</v>
      </c>
    </row>
    <row r="307" spans="1:15">
      <c r="A307" s="266">
        <v>6</v>
      </c>
      <c r="B307" s="266" t="s">
        <v>292</v>
      </c>
      <c r="C307" s="266" t="s">
        <v>267</v>
      </c>
      <c r="D307" s="272" t="s">
        <v>287</v>
      </c>
      <c r="E307" s="266" t="s">
        <v>288</v>
      </c>
      <c r="F307" s="268">
        <f t="shared" si="40"/>
        <v>3.96</v>
      </c>
      <c r="G307" s="270">
        <v>3.96</v>
      </c>
      <c r="H307" s="270"/>
      <c r="I307" s="270"/>
      <c r="J307" s="271">
        <v>1800000</v>
      </c>
      <c r="K307" s="270">
        <v>12</v>
      </c>
      <c r="L307" s="266">
        <v>805</v>
      </c>
      <c r="M307" s="266">
        <v>35</v>
      </c>
      <c r="N307" s="172">
        <f t="shared" si="35"/>
        <v>71518.394648829431</v>
      </c>
      <c r="O307" s="72">
        <f t="shared" si="30"/>
        <v>500628.76254180603</v>
      </c>
    </row>
    <row r="308" spans="1:15">
      <c r="A308" s="266">
        <v>7</v>
      </c>
      <c r="B308" s="266" t="s">
        <v>292</v>
      </c>
      <c r="C308" s="266" t="s">
        <v>267</v>
      </c>
      <c r="D308" s="272" t="s">
        <v>299</v>
      </c>
      <c r="E308" s="272" t="s">
        <v>149</v>
      </c>
      <c r="F308" s="268">
        <f t="shared" si="40"/>
        <v>3.66</v>
      </c>
      <c r="G308" s="270">
        <v>3.66</v>
      </c>
      <c r="H308" s="270"/>
      <c r="I308" s="270"/>
      <c r="J308" s="271">
        <v>1800000</v>
      </c>
      <c r="K308" s="270">
        <v>12</v>
      </c>
      <c r="L308" s="266">
        <v>805</v>
      </c>
      <c r="M308" s="266">
        <v>35</v>
      </c>
      <c r="N308" s="172">
        <f t="shared" si="35"/>
        <v>66100.334448160545</v>
      </c>
      <c r="O308" s="72">
        <f t="shared" si="30"/>
        <v>462702.34113712382</v>
      </c>
    </row>
    <row r="309" spans="1:15">
      <c r="A309" s="1080" t="s">
        <v>554</v>
      </c>
      <c r="B309" s="1081"/>
      <c r="C309" s="1082"/>
      <c r="D309" s="633"/>
      <c r="E309" s="273"/>
      <c r="F309" s="274"/>
      <c r="G309" s="273"/>
      <c r="H309" s="273"/>
      <c r="I309" s="273"/>
      <c r="J309" s="275"/>
      <c r="K309" s="273"/>
      <c r="L309" s="273"/>
      <c r="M309" s="276">
        <f>SUM(M302:M308)</f>
        <v>1120</v>
      </c>
      <c r="N309" s="172"/>
      <c r="O309" s="64">
        <f>SUM(O302:O308)</f>
        <v>16458369.230769232</v>
      </c>
    </row>
    <row r="310" spans="1:15">
      <c r="A310" s="67" t="s">
        <v>302</v>
      </c>
      <c r="B310" s="71"/>
      <c r="C310" s="71"/>
      <c r="D310" s="609"/>
      <c r="E310" s="68"/>
      <c r="F310" s="65"/>
      <c r="G310" s="65"/>
      <c r="H310" s="65"/>
      <c r="I310" s="65"/>
      <c r="J310" s="65"/>
      <c r="K310" s="65"/>
      <c r="L310" s="65"/>
      <c r="M310" s="65"/>
      <c r="N310" s="172"/>
      <c r="O310" s="72">
        <f t="shared" si="30"/>
        <v>0</v>
      </c>
    </row>
    <row r="311" spans="1:15">
      <c r="A311" s="65">
        <v>1</v>
      </c>
      <c r="B311" s="66" t="s">
        <v>303</v>
      </c>
      <c r="C311" s="66" t="s">
        <v>152</v>
      </c>
      <c r="D311" s="609" t="s">
        <v>304</v>
      </c>
      <c r="E311" s="68" t="s">
        <v>305</v>
      </c>
      <c r="F311" s="65">
        <v>4.83</v>
      </c>
      <c r="G311" s="65">
        <v>4.68</v>
      </c>
      <c r="H311" s="65">
        <v>0.15</v>
      </c>
      <c r="I311" s="65"/>
      <c r="J311" s="65">
        <v>1800000</v>
      </c>
      <c r="K311" s="65">
        <v>12</v>
      </c>
      <c r="L311" s="65">
        <v>805</v>
      </c>
      <c r="M311" s="65">
        <v>95</v>
      </c>
      <c r="N311" s="172">
        <f t="shared" si="35"/>
        <v>87230.769230769234</v>
      </c>
      <c r="O311" s="72">
        <f t="shared" si="30"/>
        <v>1657384.6153846155</v>
      </c>
    </row>
    <row r="312" spans="1:15">
      <c r="A312" s="65">
        <v>1</v>
      </c>
      <c r="B312" s="66" t="s">
        <v>303</v>
      </c>
      <c r="C312" s="66" t="s">
        <v>152</v>
      </c>
      <c r="D312" s="609" t="s">
        <v>304</v>
      </c>
      <c r="E312" s="68" t="s">
        <v>137</v>
      </c>
      <c r="F312" s="65">
        <v>4.83</v>
      </c>
      <c r="G312" s="65">
        <v>4.68</v>
      </c>
      <c r="H312" s="65">
        <v>0.15</v>
      </c>
      <c r="I312" s="65"/>
      <c r="J312" s="65">
        <v>1800000</v>
      </c>
      <c r="K312" s="65">
        <v>12</v>
      </c>
      <c r="L312" s="65">
        <v>805</v>
      </c>
      <c r="M312" s="65">
        <v>380</v>
      </c>
      <c r="N312" s="172">
        <f t="shared" si="35"/>
        <v>87230.769230769234</v>
      </c>
      <c r="O312" s="72">
        <f t="shared" si="30"/>
        <v>6629538.461538462</v>
      </c>
    </row>
    <row r="313" spans="1:15">
      <c r="A313" s="65">
        <v>1</v>
      </c>
      <c r="B313" s="66" t="s">
        <v>303</v>
      </c>
      <c r="C313" s="66" t="s">
        <v>152</v>
      </c>
      <c r="D313" s="609" t="s">
        <v>304</v>
      </c>
      <c r="E313" s="68" t="s">
        <v>117</v>
      </c>
      <c r="F313" s="65">
        <v>4.83</v>
      </c>
      <c r="G313" s="65">
        <v>4.68</v>
      </c>
      <c r="H313" s="65">
        <v>0.15</v>
      </c>
      <c r="I313" s="65"/>
      <c r="J313" s="65">
        <v>1800000</v>
      </c>
      <c r="K313" s="65">
        <v>12</v>
      </c>
      <c r="L313" s="65">
        <v>805</v>
      </c>
      <c r="M313" s="65">
        <v>32</v>
      </c>
      <c r="N313" s="172">
        <f t="shared" si="35"/>
        <v>87230.769230769234</v>
      </c>
      <c r="O313" s="72">
        <f t="shared" si="30"/>
        <v>558276.92307692312</v>
      </c>
    </row>
    <row r="314" spans="1:15">
      <c r="A314" s="65">
        <v>1</v>
      </c>
      <c r="B314" s="66" t="s">
        <v>303</v>
      </c>
      <c r="C314" s="66" t="s">
        <v>152</v>
      </c>
      <c r="D314" s="609" t="s">
        <v>304</v>
      </c>
      <c r="E314" s="68" t="s">
        <v>120</v>
      </c>
      <c r="F314" s="65">
        <v>4.83</v>
      </c>
      <c r="G314" s="65">
        <v>4.68</v>
      </c>
      <c r="H314" s="65">
        <v>0.15</v>
      </c>
      <c r="I314" s="65"/>
      <c r="J314" s="65">
        <v>1800000</v>
      </c>
      <c r="K314" s="65">
        <v>12</v>
      </c>
      <c r="L314" s="65">
        <v>805</v>
      </c>
      <c r="M314" s="65">
        <v>32</v>
      </c>
      <c r="N314" s="172">
        <f t="shared" si="35"/>
        <v>87230.769230769234</v>
      </c>
      <c r="O314" s="72">
        <f t="shared" si="30"/>
        <v>558276.92307692312</v>
      </c>
    </row>
    <row r="315" spans="1:15">
      <c r="A315" s="65">
        <v>1</v>
      </c>
      <c r="B315" s="66" t="s">
        <v>303</v>
      </c>
      <c r="C315" s="66" t="s">
        <v>152</v>
      </c>
      <c r="D315" s="609" t="s">
        <v>304</v>
      </c>
      <c r="E315" s="68" t="s">
        <v>306</v>
      </c>
      <c r="F315" s="65">
        <v>4.83</v>
      </c>
      <c r="G315" s="65">
        <v>4.68</v>
      </c>
      <c r="H315" s="65">
        <v>0.15</v>
      </c>
      <c r="I315" s="65"/>
      <c r="J315" s="65">
        <v>1800000</v>
      </c>
      <c r="K315" s="65">
        <v>12</v>
      </c>
      <c r="L315" s="65">
        <v>805</v>
      </c>
      <c r="M315" s="65">
        <v>63</v>
      </c>
      <c r="N315" s="172">
        <f t="shared" si="35"/>
        <v>87230.769230769234</v>
      </c>
      <c r="O315" s="72">
        <f t="shared" si="30"/>
        <v>1099107.6923076925</v>
      </c>
    </row>
    <row r="316" spans="1:15">
      <c r="A316" s="65">
        <v>1</v>
      </c>
      <c r="B316" s="66" t="s">
        <v>303</v>
      </c>
      <c r="C316" s="66" t="s">
        <v>152</v>
      </c>
      <c r="D316" s="609" t="s">
        <v>304</v>
      </c>
      <c r="E316" s="68" t="s">
        <v>138</v>
      </c>
      <c r="F316" s="65">
        <v>4.83</v>
      </c>
      <c r="G316" s="65">
        <v>4.68</v>
      </c>
      <c r="H316" s="65">
        <v>0.15</v>
      </c>
      <c r="I316" s="65"/>
      <c r="J316" s="65">
        <v>1800000</v>
      </c>
      <c r="K316" s="65">
        <v>12</v>
      </c>
      <c r="L316" s="65">
        <v>805</v>
      </c>
      <c r="M316" s="65">
        <v>95</v>
      </c>
      <c r="N316" s="172">
        <f t="shared" si="35"/>
        <v>87230.769230769234</v>
      </c>
      <c r="O316" s="72">
        <f t="shared" si="30"/>
        <v>1657384.6153846155</v>
      </c>
    </row>
    <row r="317" spans="1:15">
      <c r="A317" s="65">
        <v>1</v>
      </c>
      <c r="B317" s="66" t="s">
        <v>303</v>
      </c>
      <c r="C317" s="66" t="s">
        <v>152</v>
      </c>
      <c r="D317" s="609" t="s">
        <v>304</v>
      </c>
      <c r="E317" s="68" t="s">
        <v>307</v>
      </c>
      <c r="F317" s="65">
        <v>4.83</v>
      </c>
      <c r="G317" s="65">
        <v>4.68</v>
      </c>
      <c r="H317" s="65">
        <v>0.15</v>
      </c>
      <c r="I317" s="65"/>
      <c r="J317" s="65">
        <v>1800000</v>
      </c>
      <c r="K317" s="65">
        <v>12</v>
      </c>
      <c r="L317" s="65">
        <v>805</v>
      </c>
      <c r="M317" s="65">
        <v>64</v>
      </c>
      <c r="N317" s="172">
        <f t="shared" si="35"/>
        <v>87230.769230769234</v>
      </c>
      <c r="O317" s="72">
        <f t="shared" si="30"/>
        <v>1116553.8461538462</v>
      </c>
    </row>
    <row r="318" spans="1:15">
      <c r="A318" s="65">
        <v>1</v>
      </c>
      <c r="B318" s="66" t="s">
        <v>303</v>
      </c>
      <c r="C318" s="66" t="s">
        <v>152</v>
      </c>
      <c r="D318" s="609" t="s">
        <v>304</v>
      </c>
      <c r="E318" s="68" t="s">
        <v>308</v>
      </c>
      <c r="F318" s="65">
        <v>4.83</v>
      </c>
      <c r="G318" s="65">
        <v>4.68</v>
      </c>
      <c r="H318" s="65">
        <v>0.15</v>
      </c>
      <c r="I318" s="65"/>
      <c r="J318" s="65">
        <v>1800000</v>
      </c>
      <c r="K318" s="65">
        <v>12</v>
      </c>
      <c r="L318" s="65">
        <v>805</v>
      </c>
      <c r="M318" s="65">
        <v>160</v>
      </c>
      <c r="N318" s="172">
        <f t="shared" si="35"/>
        <v>87230.769230769234</v>
      </c>
      <c r="O318" s="72">
        <f t="shared" si="30"/>
        <v>2791384.6153846155</v>
      </c>
    </row>
    <row r="319" spans="1:15">
      <c r="A319" s="65">
        <v>1</v>
      </c>
      <c r="B319" s="66" t="s">
        <v>303</v>
      </c>
      <c r="C319" s="66" t="s">
        <v>152</v>
      </c>
      <c r="D319" s="609" t="s">
        <v>309</v>
      </c>
      <c r="E319" s="68" t="s">
        <v>141</v>
      </c>
      <c r="F319" s="65">
        <v>5.28</v>
      </c>
      <c r="G319" s="65">
        <v>4.9800000000000004</v>
      </c>
      <c r="H319" s="65">
        <v>0.3</v>
      </c>
      <c r="I319" s="65"/>
      <c r="J319" s="65">
        <v>1800000</v>
      </c>
      <c r="K319" s="65">
        <v>12</v>
      </c>
      <c r="L319" s="65">
        <v>805</v>
      </c>
      <c r="M319" s="65">
        <v>32</v>
      </c>
      <c r="N319" s="172">
        <f t="shared" si="35"/>
        <v>95357.85953177257</v>
      </c>
      <c r="O319" s="72">
        <f t="shared" si="30"/>
        <v>610290.30100334447</v>
      </c>
    </row>
    <row r="320" spans="1:15">
      <c r="A320" s="65">
        <v>1</v>
      </c>
      <c r="B320" s="66" t="s">
        <v>303</v>
      </c>
      <c r="C320" s="66" t="s">
        <v>152</v>
      </c>
      <c r="D320" s="609" t="s">
        <v>310</v>
      </c>
      <c r="E320" s="68" t="s">
        <v>117</v>
      </c>
      <c r="F320" s="65">
        <v>4.34</v>
      </c>
      <c r="G320" s="65">
        <v>4.34</v>
      </c>
      <c r="H320" s="65"/>
      <c r="I320" s="65"/>
      <c r="J320" s="65">
        <v>1800000</v>
      </c>
      <c r="K320" s="65">
        <v>12</v>
      </c>
      <c r="L320" s="65">
        <v>805</v>
      </c>
      <c r="M320" s="65">
        <v>32</v>
      </c>
      <c r="N320" s="172">
        <f t="shared" si="35"/>
        <v>78381.270903010023</v>
      </c>
      <c r="O320" s="72">
        <f t="shared" si="30"/>
        <v>501640.13377926417</v>
      </c>
    </row>
    <row r="321" spans="1:15">
      <c r="A321" s="65">
        <v>1</v>
      </c>
      <c r="B321" s="66" t="s">
        <v>303</v>
      </c>
      <c r="C321" s="66" t="s">
        <v>152</v>
      </c>
      <c r="D321" s="609" t="s">
        <v>311</v>
      </c>
      <c r="E321" s="68" t="s">
        <v>56</v>
      </c>
      <c r="F321" s="65">
        <v>1.9890000000000001</v>
      </c>
      <c r="G321" s="65">
        <v>1.9890000000000001</v>
      </c>
      <c r="H321" s="65"/>
      <c r="I321" s="65"/>
      <c r="J321" s="65">
        <v>1800000</v>
      </c>
      <c r="K321" s="65">
        <v>12</v>
      </c>
      <c r="L321" s="65">
        <v>805</v>
      </c>
      <c r="M321" s="65">
        <v>28</v>
      </c>
      <c r="N321" s="172">
        <f t="shared" si="35"/>
        <v>35921.739130434784</v>
      </c>
      <c r="O321" s="72">
        <f t="shared" ref="O321:O358" si="41">N321*0.2*M321</f>
        <v>201161.73913043478</v>
      </c>
    </row>
    <row r="322" spans="1:15">
      <c r="A322" s="65">
        <v>1</v>
      </c>
      <c r="B322" s="66" t="s">
        <v>303</v>
      </c>
      <c r="C322" s="66" t="s">
        <v>152</v>
      </c>
      <c r="D322" s="609" t="s">
        <v>311</v>
      </c>
      <c r="E322" s="68" t="s">
        <v>56</v>
      </c>
      <c r="F322" s="65">
        <v>2.34</v>
      </c>
      <c r="G322" s="65">
        <v>2.34</v>
      </c>
      <c r="H322" s="65"/>
      <c r="I322" s="65"/>
      <c r="J322" s="65">
        <v>1800000</v>
      </c>
      <c r="K322" s="65">
        <v>12</v>
      </c>
      <c r="L322" s="65">
        <v>805</v>
      </c>
      <c r="M322" s="65">
        <v>4</v>
      </c>
      <c r="N322" s="172">
        <f t="shared" si="35"/>
        <v>42260.869565217392</v>
      </c>
      <c r="O322" s="72">
        <f t="shared" si="41"/>
        <v>33808.695652173912</v>
      </c>
    </row>
    <row r="323" spans="1:15">
      <c r="A323" s="65">
        <v>2</v>
      </c>
      <c r="B323" s="66" t="s">
        <v>312</v>
      </c>
      <c r="C323" s="66" t="s">
        <v>177</v>
      </c>
      <c r="D323" s="609" t="s">
        <v>313</v>
      </c>
      <c r="E323" s="68" t="s">
        <v>305</v>
      </c>
      <c r="F323" s="65">
        <v>4.34</v>
      </c>
      <c r="G323" s="65">
        <v>4.34</v>
      </c>
      <c r="H323" s="65"/>
      <c r="I323" s="65"/>
      <c r="J323" s="65">
        <v>1800000</v>
      </c>
      <c r="K323" s="65">
        <v>12</v>
      </c>
      <c r="L323" s="65">
        <v>805</v>
      </c>
      <c r="M323" s="65">
        <v>105</v>
      </c>
      <c r="N323" s="172">
        <f t="shared" si="35"/>
        <v>78381.270903010023</v>
      </c>
      <c r="O323" s="72">
        <f t="shared" si="41"/>
        <v>1646006.6889632107</v>
      </c>
    </row>
    <row r="324" spans="1:15">
      <c r="A324" s="65">
        <v>2</v>
      </c>
      <c r="B324" s="66" t="s">
        <v>312</v>
      </c>
      <c r="C324" s="66" t="s">
        <v>177</v>
      </c>
      <c r="D324" s="609" t="s">
        <v>313</v>
      </c>
      <c r="E324" s="68" t="s">
        <v>137</v>
      </c>
      <c r="F324" s="65">
        <v>4.34</v>
      </c>
      <c r="G324" s="65">
        <v>4.34</v>
      </c>
      <c r="H324" s="65"/>
      <c r="I324" s="65"/>
      <c r="J324" s="65">
        <v>1800000</v>
      </c>
      <c r="K324" s="65">
        <v>12</v>
      </c>
      <c r="L324" s="65">
        <v>805</v>
      </c>
      <c r="M324" s="65">
        <v>420</v>
      </c>
      <c r="N324" s="172">
        <f t="shared" si="35"/>
        <v>78381.270903010023</v>
      </c>
      <c r="O324" s="72">
        <f t="shared" si="41"/>
        <v>6584026.7558528427</v>
      </c>
    </row>
    <row r="325" spans="1:15">
      <c r="A325" s="65">
        <v>2</v>
      </c>
      <c r="B325" s="66" t="s">
        <v>312</v>
      </c>
      <c r="C325" s="66" t="s">
        <v>177</v>
      </c>
      <c r="D325" s="609" t="s">
        <v>313</v>
      </c>
      <c r="E325" s="68" t="s">
        <v>117</v>
      </c>
      <c r="F325" s="65">
        <v>4.34</v>
      </c>
      <c r="G325" s="65">
        <v>4.34</v>
      </c>
      <c r="H325" s="65"/>
      <c r="I325" s="65"/>
      <c r="J325" s="65">
        <v>1800000</v>
      </c>
      <c r="K325" s="65">
        <v>12</v>
      </c>
      <c r="L325" s="65">
        <v>805</v>
      </c>
      <c r="M325" s="65">
        <v>35</v>
      </c>
      <c r="N325" s="172">
        <f t="shared" si="35"/>
        <v>78381.270903010023</v>
      </c>
      <c r="O325" s="72">
        <f t="shared" si="41"/>
        <v>548668.89632107015</v>
      </c>
    </row>
    <row r="326" spans="1:15">
      <c r="A326" s="65">
        <v>2</v>
      </c>
      <c r="B326" s="66" t="s">
        <v>312</v>
      </c>
      <c r="C326" s="66" t="s">
        <v>177</v>
      </c>
      <c r="D326" s="609" t="s">
        <v>313</v>
      </c>
      <c r="E326" s="68" t="s">
        <v>120</v>
      </c>
      <c r="F326" s="65">
        <v>4.34</v>
      </c>
      <c r="G326" s="65">
        <v>4.34</v>
      </c>
      <c r="H326" s="65"/>
      <c r="I326" s="65"/>
      <c r="J326" s="65">
        <v>1800000</v>
      </c>
      <c r="K326" s="65">
        <v>12</v>
      </c>
      <c r="L326" s="65">
        <v>805</v>
      </c>
      <c r="M326" s="65">
        <v>35</v>
      </c>
      <c r="N326" s="172">
        <f t="shared" si="35"/>
        <v>78381.270903010023</v>
      </c>
      <c r="O326" s="72">
        <f t="shared" si="41"/>
        <v>548668.89632107015</v>
      </c>
    </row>
    <row r="327" spans="1:15">
      <c r="A327" s="65">
        <v>2</v>
      </c>
      <c r="B327" s="66" t="s">
        <v>312</v>
      </c>
      <c r="C327" s="66" t="s">
        <v>177</v>
      </c>
      <c r="D327" s="609" t="s">
        <v>313</v>
      </c>
      <c r="E327" s="68" t="s">
        <v>306</v>
      </c>
      <c r="F327" s="65">
        <v>4.34</v>
      </c>
      <c r="G327" s="65">
        <v>4.34</v>
      </c>
      <c r="H327" s="65"/>
      <c r="I327" s="65"/>
      <c r="J327" s="65">
        <v>1800000</v>
      </c>
      <c r="K327" s="65">
        <v>12</v>
      </c>
      <c r="L327" s="65">
        <v>805</v>
      </c>
      <c r="M327" s="65">
        <v>70</v>
      </c>
      <c r="N327" s="172">
        <f t="shared" si="35"/>
        <v>78381.270903010023</v>
      </c>
      <c r="O327" s="72">
        <f t="shared" si="41"/>
        <v>1097337.7926421403</v>
      </c>
    </row>
    <row r="328" spans="1:15">
      <c r="A328" s="65">
        <v>2</v>
      </c>
      <c r="B328" s="66" t="s">
        <v>312</v>
      </c>
      <c r="C328" s="66" t="s">
        <v>177</v>
      </c>
      <c r="D328" s="609" t="s">
        <v>313</v>
      </c>
      <c r="E328" s="68" t="s">
        <v>138</v>
      </c>
      <c r="F328" s="65">
        <v>4.34</v>
      </c>
      <c r="G328" s="65">
        <v>4.34</v>
      </c>
      <c r="H328" s="65"/>
      <c r="I328" s="65"/>
      <c r="J328" s="65">
        <v>1800000</v>
      </c>
      <c r="K328" s="65">
        <v>12</v>
      </c>
      <c r="L328" s="65">
        <v>805</v>
      </c>
      <c r="M328" s="65">
        <v>105</v>
      </c>
      <c r="N328" s="172">
        <f t="shared" si="35"/>
        <v>78381.270903010023</v>
      </c>
      <c r="O328" s="72">
        <f t="shared" si="41"/>
        <v>1646006.6889632107</v>
      </c>
    </row>
    <row r="329" spans="1:15">
      <c r="A329" s="65">
        <v>2</v>
      </c>
      <c r="B329" s="66" t="s">
        <v>312</v>
      </c>
      <c r="C329" s="66" t="s">
        <v>177</v>
      </c>
      <c r="D329" s="609" t="s">
        <v>313</v>
      </c>
      <c r="E329" s="68" t="s">
        <v>307</v>
      </c>
      <c r="F329" s="65">
        <v>4.34</v>
      </c>
      <c r="G329" s="65">
        <v>4.34</v>
      </c>
      <c r="H329" s="65"/>
      <c r="I329" s="65"/>
      <c r="J329" s="65">
        <v>1800000</v>
      </c>
      <c r="K329" s="65">
        <v>12</v>
      </c>
      <c r="L329" s="65">
        <v>805</v>
      </c>
      <c r="M329" s="65">
        <v>70</v>
      </c>
      <c r="N329" s="172">
        <f t="shared" si="35"/>
        <v>78381.270903010023</v>
      </c>
      <c r="O329" s="72">
        <f t="shared" si="41"/>
        <v>1097337.7926421403</v>
      </c>
    </row>
    <row r="330" spans="1:15">
      <c r="A330" s="65">
        <v>2</v>
      </c>
      <c r="B330" s="66" t="s">
        <v>312</v>
      </c>
      <c r="C330" s="66" t="s">
        <v>177</v>
      </c>
      <c r="D330" s="609" t="s">
        <v>313</v>
      </c>
      <c r="E330" s="68" t="s">
        <v>308</v>
      </c>
      <c r="F330" s="65">
        <v>4.34</v>
      </c>
      <c r="G330" s="65">
        <v>4.34</v>
      </c>
      <c r="H330" s="65"/>
      <c r="I330" s="65"/>
      <c r="J330" s="65">
        <v>1800000</v>
      </c>
      <c r="K330" s="65">
        <v>12</v>
      </c>
      <c r="L330" s="65">
        <v>805</v>
      </c>
      <c r="M330" s="65">
        <v>175</v>
      </c>
      <c r="N330" s="172">
        <f t="shared" si="35"/>
        <v>78381.270903010023</v>
      </c>
      <c r="O330" s="72">
        <f t="shared" si="41"/>
        <v>2743344.481605351</v>
      </c>
    </row>
    <row r="331" spans="1:15">
      <c r="A331" s="65">
        <v>2</v>
      </c>
      <c r="B331" s="66" t="s">
        <v>312</v>
      </c>
      <c r="C331" s="66" t="s">
        <v>177</v>
      </c>
      <c r="D331" s="609" t="s">
        <v>309</v>
      </c>
      <c r="E331" s="68" t="s">
        <v>141</v>
      </c>
      <c r="F331" s="65">
        <v>5.28</v>
      </c>
      <c r="G331" s="65">
        <v>4.9800000000000004</v>
      </c>
      <c r="H331" s="65">
        <v>0.3</v>
      </c>
      <c r="I331" s="65"/>
      <c r="J331" s="65">
        <v>1800000</v>
      </c>
      <c r="K331" s="65">
        <v>12</v>
      </c>
      <c r="L331" s="65">
        <v>805</v>
      </c>
      <c r="M331" s="65">
        <v>35</v>
      </c>
      <c r="N331" s="172">
        <f t="shared" si="35"/>
        <v>95357.85953177257</v>
      </c>
      <c r="O331" s="72">
        <f t="shared" si="41"/>
        <v>667505.01672240801</v>
      </c>
    </row>
    <row r="332" spans="1:15">
      <c r="A332" s="65">
        <v>2</v>
      </c>
      <c r="B332" s="66" t="s">
        <v>312</v>
      </c>
      <c r="C332" s="66" t="s">
        <v>177</v>
      </c>
      <c r="D332" s="609" t="s">
        <v>310</v>
      </c>
      <c r="E332" s="68" t="s">
        <v>117</v>
      </c>
      <c r="F332" s="65">
        <v>4.34</v>
      </c>
      <c r="G332" s="65">
        <v>4.34</v>
      </c>
      <c r="H332" s="65"/>
      <c r="I332" s="65"/>
      <c r="J332" s="65">
        <v>1800000</v>
      </c>
      <c r="K332" s="65">
        <v>12</v>
      </c>
      <c r="L332" s="65">
        <v>805</v>
      </c>
      <c r="M332" s="65">
        <v>35</v>
      </c>
      <c r="N332" s="172">
        <f t="shared" si="35"/>
        <v>78381.270903010023</v>
      </c>
      <c r="O332" s="72">
        <f t="shared" si="41"/>
        <v>548668.89632107015</v>
      </c>
    </row>
    <row r="333" spans="1:15">
      <c r="A333" s="65">
        <v>2</v>
      </c>
      <c r="B333" s="66" t="s">
        <v>312</v>
      </c>
      <c r="C333" s="66" t="s">
        <v>177</v>
      </c>
      <c r="D333" s="609" t="s">
        <v>311</v>
      </c>
      <c r="E333" s="68" t="s">
        <v>56</v>
      </c>
      <c r="F333" s="65">
        <v>1.9890000000000001</v>
      </c>
      <c r="G333" s="65">
        <v>1.9890000000000001</v>
      </c>
      <c r="H333" s="65"/>
      <c r="I333" s="65"/>
      <c r="J333" s="65">
        <v>1800000</v>
      </c>
      <c r="K333" s="65">
        <v>12</v>
      </c>
      <c r="L333" s="65">
        <v>805</v>
      </c>
      <c r="M333" s="65">
        <v>31</v>
      </c>
      <c r="N333" s="172">
        <f t="shared" si="35"/>
        <v>35921.739130434784</v>
      </c>
      <c r="O333" s="72">
        <f t="shared" si="41"/>
        <v>222714.78260869568</v>
      </c>
    </row>
    <row r="334" spans="1:15">
      <c r="A334" s="65">
        <v>2</v>
      </c>
      <c r="B334" s="66" t="s">
        <v>312</v>
      </c>
      <c r="C334" s="66" t="s">
        <v>177</v>
      </c>
      <c r="D334" s="609" t="s">
        <v>311</v>
      </c>
      <c r="E334" s="68" t="s">
        <v>56</v>
      </c>
      <c r="F334" s="65">
        <v>2.34</v>
      </c>
      <c r="G334" s="65">
        <v>2.34</v>
      </c>
      <c r="H334" s="65"/>
      <c r="I334" s="65"/>
      <c r="J334" s="65">
        <v>1800000</v>
      </c>
      <c r="K334" s="65">
        <v>12</v>
      </c>
      <c r="L334" s="65">
        <v>805</v>
      </c>
      <c r="M334" s="65">
        <v>4</v>
      </c>
      <c r="N334" s="172">
        <f t="shared" si="35"/>
        <v>42260.869565217392</v>
      </c>
      <c r="O334" s="72">
        <f t="shared" si="41"/>
        <v>33808.695652173912</v>
      </c>
    </row>
    <row r="335" spans="1:15">
      <c r="A335" s="65">
        <v>3</v>
      </c>
      <c r="B335" s="66" t="s">
        <v>314</v>
      </c>
      <c r="C335" s="66" t="s">
        <v>315</v>
      </c>
      <c r="D335" s="609" t="s">
        <v>316</v>
      </c>
      <c r="E335" s="68" t="s">
        <v>305</v>
      </c>
      <c r="F335" s="65">
        <v>5.17</v>
      </c>
      <c r="G335" s="65">
        <v>5.0199999999999996</v>
      </c>
      <c r="H335" s="65">
        <v>0.15</v>
      </c>
      <c r="I335" s="65"/>
      <c r="J335" s="65">
        <v>1800000</v>
      </c>
      <c r="K335" s="65">
        <v>12</v>
      </c>
      <c r="L335" s="65">
        <v>805</v>
      </c>
      <c r="M335" s="65">
        <v>175</v>
      </c>
      <c r="N335" s="172">
        <f t="shared" ref="N335:N386" si="42">F335*J335*K335/L335*35/52</f>
        <v>93371.23745819398</v>
      </c>
      <c r="O335" s="72">
        <f t="shared" si="41"/>
        <v>3267993.3110367898</v>
      </c>
    </row>
    <row r="336" spans="1:15">
      <c r="A336" s="65">
        <v>3</v>
      </c>
      <c r="B336" s="66" t="s">
        <v>314</v>
      </c>
      <c r="C336" s="66" t="s">
        <v>315</v>
      </c>
      <c r="D336" s="609" t="s">
        <v>316</v>
      </c>
      <c r="E336" s="68" t="s">
        <v>137</v>
      </c>
      <c r="F336" s="65">
        <v>5.17</v>
      </c>
      <c r="G336" s="65">
        <v>5.0199999999999996</v>
      </c>
      <c r="H336" s="65">
        <v>0.15</v>
      </c>
      <c r="I336" s="65"/>
      <c r="J336" s="65">
        <v>1800000</v>
      </c>
      <c r="K336" s="65">
        <v>12</v>
      </c>
      <c r="L336" s="65">
        <v>805</v>
      </c>
      <c r="M336" s="65">
        <v>350</v>
      </c>
      <c r="N336" s="172">
        <f t="shared" si="42"/>
        <v>93371.23745819398</v>
      </c>
      <c r="O336" s="72">
        <f t="shared" si="41"/>
        <v>6535986.6220735796</v>
      </c>
    </row>
    <row r="337" spans="1:15">
      <c r="A337" s="65">
        <v>3</v>
      </c>
      <c r="B337" s="66" t="s">
        <v>314</v>
      </c>
      <c r="C337" s="66" t="s">
        <v>315</v>
      </c>
      <c r="D337" s="609" t="s">
        <v>316</v>
      </c>
      <c r="E337" s="68" t="s">
        <v>241</v>
      </c>
      <c r="F337" s="65">
        <v>5.17</v>
      </c>
      <c r="G337" s="65">
        <v>5.0199999999999996</v>
      </c>
      <c r="H337" s="65">
        <v>0.15</v>
      </c>
      <c r="I337" s="65"/>
      <c r="J337" s="65">
        <v>1800000</v>
      </c>
      <c r="K337" s="65">
        <v>12</v>
      </c>
      <c r="L337" s="65">
        <v>805</v>
      </c>
      <c r="M337" s="65">
        <v>35</v>
      </c>
      <c r="N337" s="172">
        <f t="shared" si="42"/>
        <v>93371.23745819398</v>
      </c>
      <c r="O337" s="72">
        <f t="shared" si="41"/>
        <v>653598.66220735793</v>
      </c>
    </row>
    <row r="338" spans="1:15">
      <c r="A338" s="65">
        <v>3</v>
      </c>
      <c r="B338" s="66" t="s">
        <v>314</v>
      </c>
      <c r="C338" s="66" t="s">
        <v>315</v>
      </c>
      <c r="D338" s="609" t="s">
        <v>316</v>
      </c>
      <c r="E338" s="68" t="s">
        <v>120</v>
      </c>
      <c r="F338" s="65">
        <v>5.17</v>
      </c>
      <c r="G338" s="65">
        <v>5.0199999999999996</v>
      </c>
      <c r="H338" s="65">
        <v>0.15</v>
      </c>
      <c r="I338" s="65"/>
      <c r="J338" s="65">
        <v>1800000</v>
      </c>
      <c r="K338" s="65">
        <v>12</v>
      </c>
      <c r="L338" s="65">
        <v>805</v>
      </c>
      <c r="M338" s="65">
        <v>35</v>
      </c>
      <c r="N338" s="172">
        <f t="shared" si="42"/>
        <v>93371.23745819398</v>
      </c>
      <c r="O338" s="72">
        <f t="shared" si="41"/>
        <v>653598.66220735793</v>
      </c>
    </row>
    <row r="339" spans="1:15">
      <c r="A339" s="65">
        <v>3</v>
      </c>
      <c r="B339" s="66" t="s">
        <v>314</v>
      </c>
      <c r="C339" s="66" t="s">
        <v>315</v>
      </c>
      <c r="D339" s="609" t="s">
        <v>316</v>
      </c>
      <c r="E339" s="68" t="s">
        <v>306</v>
      </c>
      <c r="F339" s="65">
        <v>5.17</v>
      </c>
      <c r="G339" s="65">
        <v>5.0199999999999996</v>
      </c>
      <c r="H339" s="65">
        <v>0.15</v>
      </c>
      <c r="I339" s="65"/>
      <c r="J339" s="65">
        <v>1800000</v>
      </c>
      <c r="K339" s="65">
        <v>12</v>
      </c>
      <c r="L339" s="65">
        <v>805</v>
      </c>
      <c r="M339" s="65">
        <v>70</v>
      </c>
      <c r="N339" s="172">
        <f t="shared" si="42"/>
        <v>93371.23745819398</v>
      </c>
      <c r="O339" s="72">
        <f t="shared" si="41"/>
        <v>1307197.3244147159</v>
      </c>
    </row>
    <row r="340" spans="1:15">
      <c r="A340" s="65">
        <v>3</v>
      </c>
      <c r="B340" s="66" t="s">
        <v>314</v>
      </c>
      <c r="C340" s="66" t="s">
        <v>315</v>
      </c>
      <c r="D340" s="609" t="s">
        <v>316</v>
      </c>
      <c r="E340" s="68" t="s">
        <v>138</v>
      </c>
      <c r="F340" s="65">
        <v>5.17</v>
      </c>
      <c r="G340" s="65">
        <v>5.0199999999999996</v>
      </c>
      <c r="H340" s="65">
        <v>0.15</v>
      </c>
      <c r="I340" s="65"/>
      <c r="J340" s="65">
        <v>1800000</v>
      </c>
      <c r="K340" s="65">
        <v>12</v>
      </c>
      <c r="L340" s="65">
        <v>805</v>
      </c>
      <c r="M340" s="65">
        <v>105</v>
      </c>
      <c r="N340" s="172">
        <f t="shared" si="42"/>
        <v>93371.23745819398</v>
      </c>
      <c r="O340" s="72">
        <f t="shared" si="41"/>
        <v>1960795.9866220739</v>
      </c>
    </row>
    <row r="341" spans="1:15">
      <c r="A341" s="65">
        <v>3</v>
      </c>
      <c r="B341" s="66" t="s">
        <v>314</v>
      </c>
      <c r="C341" s="66" t="s">
        <v>315</v>
      </c>
      <c r="D341" s="609" t="s">
        <v>316</v>
      </c>
      <c r="E341" s="68" t="s">
        <v>307</v>
      </c>
      <c r="F341" s="65">
        <v>5.17</v>
      </c>
      <c r="G341" s="65">
        <v>5.0199999999999996</v>
      </c>
      <c r="H341" s="65">
        <v>0.15</v>
      </c>
      <c r="I341" s="65"/>
      <c r="J341" s="65">
        <v>1800000</v>
      </c>
      <c r="K341" s="65">
        <v>12</v>
      </c>
      <c r="L341" s="65">
        <v>805</v>
      </c>
      <c r="M341" s="65">
        <v>70</v>
      </c>
      <c r="N341" s="172">
        <f t="shared" si="42"/>
        <v>93371.23745819398</v>
      </c>
      <c r="O341" s="72">
        <f t="shared" si="41"/>
        <v>1307197.3244147159</v>
      </c>
    </row>
    <row r="342" spans="1:15">
      <c r="A342" s="65">
        <v>3</v>
      </c>
      <c r="B342" s="66" t="s">
        <v>314</v>
      </c>
      <c r="C342" s="66" t="s">
        <v>315</v>
      </c>
      <c r="D342" s="609" t="s">
        <v>316</v>
      </c>
      <c r="E342" s="68" t="s">
        <v>308</v>
      </c>
      <c r="F342" s="65">
        <v>5.17</v>
      </c>
      <c r="G342" s="65">
        <v>5.0199999999999996</v>
      </c>
      <c r="H342" s="65">
        <v>0.15</v>
      </c>
      <c r="I342" s="65"/>
      <c r="J342" s="65">
        <v>1800000</v>
      </c>
      <c r="K342" s="65">
        <v>12</v>
      </c>
      <c r="L342" s="65">
        <v>805</v>
      </c>
      <c r="M342" s="65">
        <v>175</v>
      </c>
      <c r="N342" s="172">
        <f t="shared" si="42"/>
        <v>93371.23745819398</v>
      </c>
      <c r="O342" s="72">
        <f t="shared" si="41"/>
        <v>3267993.3110367898</v>
      </c>
    </row>
    <row r="343" spans="1:15">
      <c r="A343" s="65">
        <v>3</v>
      </c>
      <c r="B343" s="66" t="s">
        <v>314</v>
      </c>
      <c r="C343" s="66" t="s">
        <v>315</v>
      </c>
      <c r="D343" s="609" t="s">
        <v>310</v>
      </c>
      <c r="E343" s="68" t="s">
        <v>117</v>
      </c>
      <c r="F343" s="65">
        <v>4.34</v>
      </c>
      <c r="G343" s="65">
        <v>4.34</v>
      </c>
      <c r="H343" s="65"/>
      <c r="I343" s="65"/>
      <c r="J343" s="65">
        <v>1800000</v>
      </c>
      <c r="K343" s="65">
        <v>12</v>
      </c>
      <c r="L343" s="65">
        <v>805</v>
      </c>
      <c r="M343" s="65">
        <v>70</v>
      </c>
      <c r="N343" s="172">
        <f t="shared" si="42"/>
        <v>78381.270903010023</v>
      </c>
      <c r="O343" s="72">
        <f t="shared" si="41"/>
        <v>1097337.7926421403</v>
      </c>
    </row>
    <row r="344" spans="1:15">
      <c r="A344" s="65">
        <v>3</v>
      </c>
      <c r="B344" s="66" t="s">
        <v>314</v>
      </c>
      <c r="C344" s="66" t="s">
        <v>315</v>
      </c>
      <c r="D344" s="609" t="s">
        <v>311</v>
      </c>
      <c r="E344" s="68" t="s">
        <v>56</v>
      </c>
      <c r="F344" s="65">
        <v>1.9890000000000001</v>
      </c>
      <c r="G344" s="65">
        <v>1.9890000000000001</v>
      </c>
      <c r="H344" s="65"/>
      <c r="I344" s="65"/>
      <c r="J344" s="65">
        <v>1800000</v>
      </c>
      <c r="K344" s="65">
        <v>12</v>
      </c>
      <c r="L344" s="65">
        <v>805</v>
      </c>
      <c r="M344" s="65">
        <v>31</v>
      </c>
      <c r="N344" s="172">
        <f t="shared" si="42"/>
        <v>35921.739130434784</v>
      </c>
      <c r="O344" s="72">
        <f t="shared" si="41"/>
        <v>222714.78260869568</v>
      </c>
    </row>
    <row r="345" spans="1:15">
      <c r="A345" s="65">
        <v>3</v>
      </c>
      <c r="B345" s="66" t="s">
        <v>314</v>
      </c>
      <c r="C345" s="66" t="s">
        <v>315</v>
      </c>
      <c r="D345" s="609" t="s">
        <v>311</v>
      </c>
      <c r="E345" s="68" t="s">
        <v>56</v>
      </c>
      <c r="F345" s="65">
        <v>2.34</v>
      </c>
      <c r="G345" s="65">
        <v>2.34</v>
      </c>
      <c r="H345" s="65"/>
      <c r="I345" s="65"/>
      <c r="J345" s="65">
        <v>1800000</v>
      </c>
      <c r="K345" s="65">
        <v>12</v>
      </c>
      <c r="L345" s="65">
        <v>805</v>
      </c>
      <c r="M345" s="65">
        <v>4</v>
      </c>
      <c r="N345" s="172">
        <f t="shared" si="42"/>
        <v>42260.869565217392</v>
      </c>
      <c r="O345" s="72">
        <f t="shared" si="41"/>
        <v>33808.695652173912</v>
      </c>
    </row>
    <row r="346" spans="1:15">
      <c r="A346" s="65">
        <v>4</v>
      </c>
      <c r="B346" s="66" t="s">
        <v>317</v>
      </c>
      <c r="C346" s="66" t="s">
        <v>125</v>
      </c>
      <c r="D346" s="609" t="s">
        <v>318</v>
      </c>
      <c r="E346" s="68" t="s">
        <v>305</v>
      </c>
      <c r="F346" s="65">
        <v>4.68</v>
      </c>
      <c r="G346" s="65">
        <v>4.68</v>
      </c>
      <c r="H346" s="65"/>
      <c r="I346" s="65"/>
      <c r="J346" s="65">
        <v>1800000</v>
      </c>
      <c r="K346" s="65">
        <v>12</v>
      </c>
      <c r="L346" s="65">
        <v>805</v>
      </c>
      <c r="M346" s="65">
        <v>175</v>
      </c>
      <c r="N346" s="172">
        <f t="shared" si="42"/>
        <v>84521.739130434784</v>
      </c>
      <c r="O346" s="72">
        <f t="shared" si="41"/>
        <v>2958260.8695652173</v>
      </c>
    </row>
    <row r="347" spans="1:15">
      <c r="A347" s="65">
        <v>4</v>
      </c>
      <c r="B347" s="66" t="s">
        <v>317</v>
      </c>
      <c r="C347" s="66" t="s">
        <v>125</v>
      </c>
      <c r="D347" s="609" t="s">
        <v>318</v>
      </c>
      <c r="E347" s="68" t="s">
        <v>137</v>
      </c>
      <c r="F347" s="65">
        <v>4.68</v>
      </c>
      <c r="G347" s="65">
        <v>4.68</v>
      </c>
      <c r="H347" s="65"/>
      <c r="I347" s="65"/>
      <c r="J347" s="65">
        <v>1800000</v>
      </c>
      <c r="K347" s="65">
        <v>12</v>
      </c>
      <c r="L347" s="65">
        <v>805</v>
      </c>
      <c r="M347" s="65">
        <v>280</v>
      </c>
      <c r="N347" s="172">
        <f t="shared" si="42"/>
        <v>84521.739130434784</v>
      </c>
      <c r="O347" s="72">
        <f t="shared" si="41"/>
        <v>4733217.3913043477</v>
      </c>
    </row>
    <row r="348" spans="1:15">
      <c r="A348" s="65">
        <v>4</v>
      </c>
      <c r="B348" s="66" t="s">
        <v>317</v>
      </c>
      <c r="C348" s="66" t="s">
        <v>125</v>
      </c>
      <c r="D348" s="609" t="s">
        <v>318</v>
      </c>
      <c r="E348" s="68" t="s">
        <v>168</v>
      </c>
      <c r="F348" s="65">
        <v>4.68</v>
      </c>
      <c r="G348" s="65">
        <v>4.68</v>
      </c>
      <c r="H348" s="65"/>
      <c r="I348" s="65"/>
      <c r="J348" s="65">
        <v>1800000</v>
      </c>
      <c r="K348" s="65">
        <v>12</v>
      </c>
      <c r="L348" s="65">
        <v>805</v>
      </c>
      <c r="M348" s="65">
        <v>70</v>
      </c>
      <c r="N348" s="172">
        <f t="shared" si="42"/>
        <v>84521.739130434784</v>
      </c>
      <c r="O348" s="72">
        <f t="shared" si="41"/>
        <v>1183304.3478260869</v>
      </c>
    </row>
    <row r="349" spans="1:15">
      <c r="A349" s="65">
        <v>4</v>
      </c>
      <c r="B349" s="66" t="s">
        <v>317</v>
      </c>
      <c r="C349" s="66" t="s">
        <v>125</v>
      </c>
      <c r="D349" s="609" t="s">
        <v>318</v>
      </c>
      <c r="E349" s="68" t="s">
        <v>319</v>
      </c>
      <c r="F349" s="65">
        <v>4.68</v>
      </c>
      <c r="G349" s="65">
        <v>4.68</v>
      </c>
      <c r="H349" s="65"/>
      <c r="I349" s="65"/>
      <c r="J349" s="65">
        <v>1800000</v>
      </c>
      <c r="K349" s="65">
        <v>12</v>
      </c>
      <c r="L349" s="65">
        <v>805</v>
      </c>
      <c r="M349" s="65">
        <v>70</v>
      </c>
      <c r="N349" s="172">
        <f t="shared" si="42"/>
        <v>84521.739130434784</v>
      </c>
      <c r="O349" s="72">
        <f t="shared" si="41"/>
        <v>1183304.3478260869</v>
      </c>
    </row>
    <row r="350" spans="1:15">
      <c r="A350" s="65">
        <v>4</v>
      </c>
      <c r="B350" s="66" t="s">
        <v>317</v>
      </c>
      <c r="C350" s="66" t="s">
        <v>125</v>
      </c>
      <c r="D350" s="609" t="s">
        <v>318</v>
      </c>
      <c r="E350" s="540" t="s">
        <v>120</v>
      </c>
      <c r="F350" s="65">
        <v>4.68</v>
      </c>
      <c r="G350" s="65">
        <v>4.68</v>
      </c>
      <c r="H350" s="65"/>
      <c r="I350" s="65"/>
      <c r="J350" s="65">
        <v>1800000</v>
      </c>
      <c r="K350" s="65">
        <v>12</v>
      </c>
      <c r="L350" s="65">
        <v>805</v>
      </c>
      <c r="M350" s="65">
        <v>35</v>
      </c>
      <c r="N350" s="172">
        <f t="shared" si="42"/>
        <v>84521.739130434784</v>
      </c>
      <c r="O350" s="72">
        <f t="shared" si="41"/>
        <v>591652.17391304346</v>
      </c>
    </row>
    <row r="351" spans="1:15">
      <c r="A351" s="65">
        <v>4</v>
      </c>
      <c r="B351" s="66" t="s">
        <v>317</v>
      </c>
      <c r="C351" s="66" t="s">
        <v>125</v>
      </c>
      <c r="D351" s="609" t="s">
        <v>318</v>
      </c>
      <c r="E351" s="68" t="s">
        <v>172</v>
      </c>
      <c r="F351" s="65">
        <v>4.68</v>
      </c>
      <c r="G351" s="65">
        <v>4.68</v>
      </c>
      <c r="H351" s="65"/>
      <c r="I351" s="65"/>
      <c r="J351" s="65">
        <v>1800000</v>
      </c>
      <c r="K351" s="65">
        <v>12</v>
      </c>
      <c r="L351" s="65">
        <v>805</v>
      </c>
      <c r="M351" s="65">
        <v>70</v>
      </c>
      <c r="N351" s="172">
        <f t="shared" si="42"/>
        <v>84521.739130434784</v>
      </c>
      <c r="O351" s="72">
        <f t="shared" si="41"/>
        <v>1183304.3478260869</v>
      </c>
    </row>
    <row r="352" spans="1:15">
      <c r="A352" s="65">
        <v>4</v>
      </c>
      <c r="B352" s="66" t="s">
        <v>317</v>
      </c>
      <c r="C352" s="66" t="s">
        <v>125</v>
      </c>
      <c r="D352" s="609" t="s">
        <v>320</v>
      </c>
      <c r="E352" s="68" t="s">
        <v>241</v>
      </c>
      <c r="F352" s="65">
        <v>5.7600000000000007</v>
      </c>
      <c r="G352" s="65">
        <v>5.36</v>
      </c>
      <c r="H352" s="65">
        <v>0.4</v>
      </c>
      <c r="I352" s="65"/>
      <c r="J352" s="65">
        <v>1800000</v>
      </c>
      <c r="K352" s="65">
        <v>12</v>
      </c>
      <c r="L352" s="65">
        <v>805</v>
      </c>
      <c r="M352" s="65">
        <v>35</v>
      </c>
      <c r="N352" s="172">
        <f t="shared" si="42"/>
        <v>104026.75585284283</v>
      </c>
      <c r="O352" s="72">
        <f t="shared" si="41"/>
        <v>728187.29096989986</v>
      </c>
    </row>
    <row r="353" spans="1:15">
      <c r="A353" s="65">
        <v>4</v>
      </c>
      <c r="B353" s="66" t="s">
        <v>317</v>
      </c>
      <c r="C353" s="66" t="s">
        <v>125</v>
      </c>
      <c r="D353" s="609" t="s">
        <v>309</v>
      </c>
      <c r="E353" s="68" t="s">
        <v>321</v>
      </c>
      <c r="F353" s="65">
        <v>5.28</v>
      </c>
      <c r="G353" s="65">
        <v>4.9800000000000004</v>
      </c>
      <c r="H353" s="65">
        <v>0.3</v>
      </c>
      <c r="I353" s="65"/>
      <c r="J353" s="65">
        <v>1800000</v>
      </c>
      <c r="K353" s="65">
        <v>12</v>
      </c>
      <c r="L353" s="65">
        <v>805</v>
      </c>
      <c r="M353" s="65">
        <v>35</v>
      </c>
      <c r="N353" s="172">
        <f t="shared" si="42"/>
        <v>95357.85953177257</v>
      </c>
      <c r="O353" s="72">
        <f t="shared" si="41"/>
        <v>667505.01672240801</v>
      </c>
    </row>
    <row r="354" spans="1:15">
      <c r="A354" s="65">
        <v>4</v>
      </c>
      <c r="B354" s="66" t="s">
        <v>317</v>
      </c>
      <c r="C354" s="66" t="s">
        <v>125</v>
      </c>
      <c r="D354" s="609" t="s">
        <v>309</v>
      </c>
      <c r="E354" s="68" t="s">
        <v>243</v>
      </c>
      <c r="F354" s="65">
        <v>5.28</v>
      </c>
      <c r="G354" s="65">
        <v>4.9800000000000004</v>
      </c>
      <c r="H354" s="65">
        <v>0.3</v>
      </c>
      <c r="I354" s="65"/>
      <c r="J354" s="65">
        <v>1800000</v>
      </c>
      <c r="K354" s="65">
        <v>12</v>
      </c>
      <c r="L354" s="65">
        <v>805</v>
      </c>
      <c r="M354" s="65">
        <v>35</v>
      </c>
      <c r="N354" s="172">
        <f t="shared" si="42"/>
        <v>95357.85953177257</v>
      </c>
      <c r="O354" s="72">
        <f t="shared" si="41"/>
        <v>667505.01672240801</v>
      </c>
    </row>
    <row r="355" spans="1:15">
      <c r="A355" s="65">
        <v>4</v>
      </c>
      <c r="B355" s="66" t="s">
        <v>317</v>
      </c>
      <c r="C355" s="66" t="s">
        <v>125</v>
      </c>
      <c r="D355" s="609" t="s">
        <v>322</v>
      </c>
      <c r="E355" s="68" t="s">
        <v>195</v>
      </c>
      <c r="F355" s="65">
        <v>4.68</v>
      </c>
      <c r="G355" s="65">
        <v>4.68</v>
      </c>
      <c r="H355" s="65"/>
      <c r="I355" s="65"/>
      <c r="J355" s="65">
        <v>1800000</v>
      </c>
      <c r="K355" s="65">
        <v>12</v>
      </c>
      <c r="L355" s="65">
        <v>805</v>
      </c>
      <c r="M355" s="65">
        <v>140</v>
      </c>
      <c r="N355" s="172">
        <f t="shared" si="42"/>
        <v>84521.739130434784</v>
      </c>
      <c r="O355" s="72">
        <f t="shared" si="41"/>
        <v>2366608.6956521738</v>
      </c>
    </row>
    <row r="356" spans="1:15">
      <c r="A356" s="65">
        <v>4</v>
      </c>
      <c r="B356" s="66" t="s">
        <v>317</v>
      </c>
      <c r="C356" s="66" t="s">
        <v>125</v>
      </c>
      <c r="D356" s="609" t="s">
        <v>310</v>
      </c>
      <c r="E356" s="68" t="s">
        <v>117</v>
      </c>
      <c r="F356" s="65">
        <v>4.34</v>
      </c>
      <c r="G356" s="65">
        <v>4.34</v>
      </c>
      <c r="H356" s="65"/>
      <c r="I356" s="65"/>
      <c r="J356" s="65">
        <v>1800000</v>
      </c>
      <c r="K356" s="65">
        <v>12</v>
      </c>
      <c r="L356" s="65">
        <v>805</v>
      </c>
      <c r="M356" s="65">
        <v>70</v>
      </c>
      <c r="N356" s="172">
        <f t="shared" si="42"/>
        <v>78381.270903010023</v>
      </c>
      <c r="O356" s="72">
        <f t="shared" si="41"/>
        <v>1097337.7926421403</v>
      </c>
    </row>
    <row r="357" spans="1:15">
      <c r="A357" s="65">
        <v>4</v>
      </c>
      <c r="B357" s="66" t="s">
        <v>317</v>
      </c>
      <c r="C357" s="66" t="s">
        <v>125</v>
      </c>
      <c r="D357" s="609" t="s">
        <v>311</v>
      </c>
      <c r="E357" s="68" t="s">
        <v>56</v>
      </c>
      <c r="F357" s="65">
        <v>1.9890000000000001</v>
      </c>
      <c r="G357" s="65">
        <v>1.9890000000000001</v>
      </c>
      <c r="H357" s="65"/>
      <c r="I357" s="65"/>
      <c r="J357" s="65">
        <v>1800000</v>
      </c>
      <c r="K357" s="65">
        <v>12</v>
      </c>
      <c r="L357" s="65">
        <v>805</v>
      </c>
      <c r="M357" s="65">
        <v>31</v>
      </c>
      <c r="N357" s="172">
        <f t="shared" si="42"/>
        <v>35921.739130434784</v>
      </c>
      <c r="O357" s="72">
        <f t="shared" si="41"/>
        <v>222714.78260869568</v>
      </c>
    </row>
    <row r="358" spans="1:15">
      <c r="A358" s="65">
        <v>4</v>
      </c>
      <c r="B358" s="66" t="s">
        <v>317</v>
      </c>
      <c r="C358" s="66" t="s">
        <v>125</v>
      </c>
      <c r="D358" s="609" t="s">
        <v>311</v>
      </c>
      <c r="E358" s="68" t="s">
        <v>56</v>
      </c>
      <c r="F358" s="65">
        <v>2.34</v>
      </c>
      <c r="G358" s="65">
        <v>2.34</v>
      </c>
      <c r="H358" s="65"/>
      <c r="I358" s="65"/>
      <c r="J358" s="65">
        <v>1800000</v>
      </c>
      <c r="K358" s="65">
        <v>12</v>
      </c>
      <c r="L358" s="65">
        <v>805</v>
      </c>
      <c r="M358" s="65">
        <v>4</v>
      </c>
      <c r="N358" s="172">
        <f t="shared" si="42"/>
        <v>42260.869565217392</v>
      </c>
      <c r="O358" s="72">
        <f t="shared" si="41"/>
        <v>33808.695652173912</v>
      </c>
    </row>
    <row r="359" spans="1:15">
      <c r="A359" s="65"/>
      <c r="B359" s="67" t="s">
        <v>555</v>
      </c>
      <c r="C359" s="66"/>
      <c r="D359" s="609"/>
      <c r="E359" s="68"/>
      <c r="F359" s="65"/>
      <c r="G359" s="65"/>
      <c r="H359" s="65"/>
      <c r="I359" s="65"/>
      <c r="J359" s="65"/>
      <c r="K359" s="65"/>
      <c r="L359" s="65"/>
      <c r="M359" s="67">
        <f>SUM(M311:M358)</f>
        <v>4307</v>
      </c>
      <c r="N359" s="172"/>
      <c r="O359" s="64">
        <f>SUM(O311:O358)</f>
        <v>72723837.190635458</v>
      </c>
    </row>
    <row r="360" spans="1:15" s="455" customFormat="1">
      <c r="A360" s="521" t="s">
        <v>324</v>
      </c>
      <c r="B360" s="521"/>
      <c r="C360" s="522"/>
      <c r="D360" s="634"/>
      <c r="E360" s="523"/>
      <c r="F360" s="523"/>
      <c r="G360" s="523"/>
      <c r="H360" s="523"/>
      <c r="I360" s="523"/>
      <c r="J360" s="523"/>
      <c r="K360" s="523"/>
      <c r="L360" s="523"/>
      <c r="M360" s="524"/>
      <c r="N360" s="501"/>
      <c r="O360" s="525"/>
    </row>
    <row r="361" spans="1:15">
      <c r="A361" s="266">
        <v>1</v>
      </c>
      <c r="B361" s="267" t="s">
        <v>325</v>
      </c>
      <c r="C361" s="266" t="s">
        <v>218</v>
      </c>
      <c r="D361" s="272" t="s">
        <v>326</v>
      </c>
      <c r="E361" s="267" t="s">
        <v>294</v>
      </c>
      <c r="F361" s="268">
        <f t="shared" ref="F361:F363" si="43">G361+H361+I361</f>
        <v>5.0199999999999996</v>
      </c>
      <c r="G361" s="283">
        <v>5.0199999999999996</v>
      </c>
      <c r="H361" s="270"/>
      <c r="I361" s="270"/>
      <c r="J361" s="271">
        <v>1800000</v>
      </c>
      <c r="K361" s="270">
        <v>12</v>
      </c>
      <c r="L361" s="266">
        <v>805</v>
      </c>
      <c r="M361" s="266">
        <v>920</v>
      </c>
      <c r="N361" s="172">
        <f t="shared" si="42"/>
        <v>90662.207357859545</v>
      </c>
      <c r="O361" s="284">
        <f t="shared" ref="O361:O366" si="44">N361*0.2*M361</f>
        <v>16681846.153846158</v>
      </c>
    </row>
    <row r="362" spans="1:15">
      <c r="A362" s="266">
        <v>1</v>
      </c>
      <c r="B362" s="267" t="s">
        <v>325</v>
      </c>
      <c r="C362" s="266" t="s">
        <v>218</v>
      </c>
      <c r="D362" s="272" t="s">
        <v>327</v>
      </c>
      <c r="E362" s="266" t="s">
        <v>288</v>
      </c>
      <c r="F362" s="268">
        <f t="shared" si="43"/>
        <v>4.2699999999999996</v>
      </c>
      <c r="G362" s="270">
        <v>4.2699999999999996</v>
      </c>
      <c r="H362" s="270"/>
      <c r="I362" s="270"/>
      <c r="J362" s="271">
        <v>1800000</v>
      </c>
      <c r="K362" s="270">
        <v>12</v>
      </c>
      <c r="L362" s="266">
        <v>805</v>
      </c>
      <c r="M362" s="266">
        <v>4</v>
      </c>
      <c r="N362" s="172">
        <f t="shared" si="42"/>
        <v>77117.056856187279</v>
      </c>
      <c r="O362" s="284">
        <f t="shared" si="44"/>
        <v>61693.645484949826</v>
      </c>
    </row>
    <row r="363" spans="1:15">
      <c r="A363" s="266">
        <v>1</v>
      </c>
      <c r="B363" s="267" t="s">
        <v>325</v>
      </c>
      <c r="C363" s="266" t="s">
        <v>218</v>
      </c>
      <c r="D363" s="272" t="s">
        <v>327</v>
      </c>
      <c r="E363" s="266" t="s">
        <v>288</v>
      </c>
      <c r="F363" s="268">
        <f t="shared" si="43"/>
        <v>4.32</v>
      </c>
      <c r="G363" s="270">
        <v>4.32</v>
      </c>
      <c r="H363" s="270"/>
      <c r="I363" s="270"/>
      <c r="J363" s="271">
        <v>1800000</v>
      </c>
      <c r="K363" s="270">
        <v>12</v>
      </c>
      <c r="L363" s="266">
        <v>805</v>
      </c>
      <c r="M363" s="266">
        <v>31</v>
      </c>
      <c r="N363" s="172">
        <f t="shared" si="42"/>
        <v>78020.066889632115</v>
      </c>
      <c r="O363" s="284">
        <f t="shared" si="44"/>
        <v>483724.41471571912</v>
      </c>
    </row>
    <row r="364" spans="1:15">
      <c r="A364" s="266">
        <v>1</v>
      </c>
      <c r="B364" s="267" t="s">
        <v>325</v>
      </c>
      <c r="C364" s="266" t="s">
        <v>218</v>
      </c>
      <c r="D364" s="272" t="s">
        <v>328</v>
      </c>
      <c r="E364" s="266" t="s">
        <v>117</v>
      </c>
      <c r="F364" s="268">
        <f t="shared" ref="F364:F366" si="45">G364+H364+I364</f>
        <v>3.99</v>
      </c>
      <c r="G364" s="270">
        <v>3.99</v>
      </c>
      <c r="H364" s="270"/>
      <c r="I364" s="270"/>
      <c r="J364" s="271">
        <v>1800000</v>
      </c>
      <c r="K364" s="270">
        <v>12</v>
      </c>
      <c r="L364" s="266">
        <v>805</v>
      </c>
      <c r="M364" s="266">
        <v>16</v>
      </c>
      <c r="N364" s="172">
        <f t="shared" si="42"/>
        <v>72060.20066889633</v>
      </c>
      <c r="O364" s="284">
        <f t="shared" si="44"/>
        <v>230592.64214046826</v>
      </c>
    </row>
    <row r="365" spans="1:15">
      <c r="A365" s="266">
        <v>1</v>
      </c>
      <c r="B365" s="267" t="s">
        <v>325</v>
      </c>
      <c r="C365" s="266" t="s">
        <v>218</v>
      </c>
      <c r="D365" s="272" t="s">
        <v>328</v>
      </c>
      <c r="E365" s="266" t="s">
        <v>117</v>
      </c>
      <c r="F365" s="268">
        <f t="shared" si="45"/>
        <v>4.32</v>
      </c>
      <c r="G365" s="270">
        <v>4.32</v>
      </c>
      <c r="H365" s="270"/>
      <c r="I365" s="270"/>
      <c r="J365" s="271">
        <v>1800000</v>
      </c>
      <c r="K365" s="270">
        <v>12</v>
      </c>
      <c r="L365" s="266">
        <v>805</v>
      </c>
      <c r="M365" s="266">
        <v>54</v>
      </c>
      <c r="N365" s="172">
        <f t="shared" si="42"/>
        <v>78020.066889632115</v>
      </c>
      <c r="O365" s="284">
        <f t="shared" si="44"/>
        <v>842616.72240802681</v>
      </c>
    </row>
    <row r="366" spans="1:15">
      <c r="A366" s="266">
        <v>1</v>
      </c>
      <c r="B366" s="267" t="s">
        <v>325</v>
      </c>
      <c r="C366" s="266" t="s">
        <v>218</v>
      </c>
      <c r="D366" s="272" t="s">
        <v>329</v>
      </c>
      <c r="E366" s="266" t="s">
        <v>149</v>
      </c>
      <c r="F366" s="268">
        <f t="shared" si="45"/>
        <v>4.34</v>
      </c>
      <c r="G366" s="270">
        <v>4.34</v>
      </c>
      <c r="H366" s="270"/>
      <c r="I366" s="270"/>
      <c r="J366" s="271">
        <v>1800000</v>
      </c>
      <c r="K366" s="270">
        <v>12</v>
      </c>
      <c r="L366" s="266">
        <v>805</v>
      </c>
      <c r="M366" s="266">
        <v>25</v>
      </c>
      <c r="N366" s="172">
        <f t="shared" si="42"/>
        <v>78381.270903010023</v>
      </c>
      <c r="O366" s="284">
        <f t="shared" si="44"/>
        <v>391906.35451505013</v>
      </c>
    </row>
    <row r="367" spans="1:15">
      <c r="A367" s="266">
        <v>2</v>
      </c>
      <c r="B367" s="266" t="s">
        <v>330</v>
      </c>
      <c r="C367" s="266" t="s">
        <v>135</v>
      </c>
      <c r="D367" s="272" t="s">
        <v>331</v>
      </c>
      <c r="E367" s="267" t="s">
        <v>294</v>
      </c>
      <c r="F367" s="268">
        <f t="shared" ref="F367:F374" si="46">G367+H367+I367</f>
        <v>4.6500000000000004</v>
      </c>
      <c r="G367" s="283">
        <v>4.6500000000000004</v>
      </c>
      <c r="H367" s="270"/>
      <c r="I367" s="270"/>
      <c r="J367" s="271">
        <v>1800000</v>
      </c>
      <c r="K367" s="270">
        <v>12</v>
      </c>
      <c r="L367" s="266">
        <v>805</v>
      </c>
      <c r="M367" s="266">
        <v>815</v>
      </c>
      <c r="N367" s="172">
        <f t="shared" si="42"/>
        <v>83979.9331103679</v>
      </c>
      <c r="O367" s="284">
        <f t="shared" ref="O367:O374" si="47">N367*0.2*M367</f>
        <v>13688729.096989969</v>
      </c>
    </row>
    <row r="368" spans="1:15">
      <c r="A368" s="266">
        <v>2</v>
      </c>
      <c r="B368" s="266" t="s">
        <v>330</v>
      </c>
      <c r="C368" s="266" t="s">
        <v>135</v>
      </c>
      <c r="D368" s="272" t="s">
        <v>327</v>
      </c>
      <c r="E368" s="266" t="s">
        <v>288</v>
      </c>
      <c r="F368" s="268">
        <f t="shared" si="46"/>
        <v>4.2699999999999996</v>
      </c>
      <c r="G368" s="270">
        <v>4.2699999999999996</v>
      </c>
      <c r="H368" s="270"/>
      <c r="I368" s="270"/>
      <c r="J368" s="271">
        <v>1800000</v>
      </c>
      <c r="K368" s="270">
        <v>12</v>
      </c>
      <c r="L368" s="266">
        <v>805</v>
      </c>
      <c r="M368" s="266">
        <v>4</v>
      </c>
      <c r="N368" s="172">
        <f t="shared" si="42"/>
        <v>77117.056856187279</v>
      </c>
      <c r="O368" s="284">
        <f t="shared" si="47"/>
        <v>61693.645484949826</v>
      </c>
    </row>
    <row r="369" spans="1:15">
      <c r="A369" s="266">
        <v>2</v>
      </c>
      <c r="B369" s="266" t="s">
        <v>330</v>
      </c>
      <c r="C369" s="266" t="s">
        <v>135</v>
      </c>
      <c r="D369" s="272" t="s">
        <v>327</v>
      </c>
      <c r="E369" s="266" t="s">
        <v>288</v>
      </c>
      <c r="F369" s="268">
        <f t="shared" si="46"/>
        <v>4.32</v>
      </c>
      <c r="G369" s="270">
        <v>4.32</v>
      </c>
      <c r="H369" s="270"/>
      <c r="I369" s="270"/>
      <c r="J369" s="271">
        <v>1800000</v>
      </c>
      <c r="K369" s="270">
        <v>12</v>
      </c>
      <c r="L369" s="266">
        <v>805</v>
      </c>
      <c r="M369" s="266">
        <v>31</v>
      </c>
      <c r="N369" s="172">
        <f t="shared" si="42"/>
        <v>78020.066889632115</v>
      </c>
      <c r="O369" s="284">
        <f t="shared" si="47"/>
        <v>483724.41471571912</v>
      </c>
    </row>
    <row r="370" spans="1:15">
      <c r="A370" s="266">
        <v>2</v>
      </c>
      <c r="B370" s="266" t="s">
        <v>330</v>
      </c>
      <c r="C370" s="266" t="s">
        <v>135</v>
      </c>
      <c r="D370" s="272" t="s">
        <v>328</v>
      </c>
      <c r="E370" s="266" t="s">
        <v>117</v>
      </c>
      <c r="F370" s="268">
        <f t="shared" ref="F370:F371" si="48">G370+H370+I370</f>
        <v>3.99</v>
      </c>
      <c r="G370" s="270">
        <v>3.99</v>
      </c>
      <c r="H370" s="270"/>
      <c r="I370" s="270"/>
      <c r="J370" s="271">
        <v>1800000</v>
      </c>
      <c r="K370" s="270">
        <v>12</v>
      </c>
      <c r="L370" s="266">
        <v>805</v>
      </c>
      <c r="M370" s="266">
        <v>16</v>
      </c>
      <c r="N370" s="172">
        <f t="shared" si="42"/>
        <v>72060.20066889633</v>
      </c>
      <c r="O370" s="284">
        <f t="shared" ref="O370:O371" si="49">N370*0.2*M370</f>
        <v>230592.64214046826</v>
      </c>
    </row>
    <row r="371" spans="1:15">
      <c r="A371" s="266">
        <v>2</v>
      </c>
      <c r="B371" s="266" t="s">
        <v>330</v>
      </c>
      <c r="C371" s="266" t="s">
        <v>135</v>
      </c>
      <c r="D371" s="272" t="s">
        <v>328</v>
      </c>
      <c r="E371" s="266" t="s">
        <v>117</v>
      </c>
      <c r="F371" s="268">
        <f t="shared" si="48"/>
        <v>4.32</v>
      </c>
      <c r="G371" s="270">
        <v>4.32</v>
      </c>
      <c r="H371" s="270"/>
      <c r="I371" s="270"/>
      <c r="J371" s="271">
        <v>1800000</v>
      </c>
      <c r="K371" s="270">
        <v>12</v>
      </c>
      <c r="L371" s="266">
        <v>805</v>
      </c>
      <c r="M371" s="266">
        <v>54</v>
      </c>
      <c r="N371" s="172">
        <f t="shared" si="42"/>
        <v>78020.066889632115</v>
      </c>
      <c r="O371" s="284">
        <f t="shared" si="49"/>
        <v>842616.72240802681</v>
      </c>
    </row>
    <row r="372" spans="1:15">
      <c r="A372" s="266">
        <v>2</v>
      </c>
      <c r="B372" s="266" t="s">
        <v>330</v>
      </c>
      <c r="C372" s="266" t="s">
        <v>135</v>
      </c>
      <c r="D372" s="272" t="s">
        <v>329</v>
      </c>
      <c r="E372" s="266" t="s">
        <v>332</v>
      </c>
      <c r="F372" s="268">
        <f t="shared" si="46"/>
        <v>4.34</v>
      </c>
      <c r="G372" s="270">
        <v>4.34</v>
      </c>
      <c r="H372" s="270"/>
      <c r="I372" s="270"/>
      <c r="J372" s="271">
        <v>1800000</v>
      </c>
      <c r="K372" s="270">
        <v>12</v>
      </c>
      <c r="L372" s="266">
        <v>805</v>
      </c>
      <c r="M372" s="266">
        <v>25</v>
      </c>
      <c r="N372" s="172">
        <f t="shared" si="42"/>
        <v>78381.270903010023</v>
      </c>
      <c r="O372" s="284">
        <f t="shared" si="47"/>
        <v>391906.35451505013</v>
      </c>
    </row>
    <row r="373" spans="1:15">
      <c r="A373" s="266">
        <v>2</v>
      </c>
      <c r="B373" s="266" t="s">
        <v>330</v>
      </c>
      <c r="C373" s="266" t="s">
        <v>135</v>
      </c>
      <c r="D373" s="272" t="s">
        <v>333</v>
      </c>
      <c r="E373" s="272" t="s">
        <v>298</v>
      </c>
      <c r="F373" s="268">
        <f t="shared" si="46"/>
        <v>3.99</v>
      </c>
      <c r="G373" s="270">
        <v>3.99</v>
      </c>
      <c r="H373" s="270"/>
      <c r="I373" s="270"/>
      <c r="J373" s="271">
        <v>1800000</v>
      </c>
      <c r="K373" s="270">
        <v>12</v>
      </c>
      <c r="L373" s="266">
        <v>805</v>
      </c>
      <c r="M373" s="266">
        <v>35</v>
      </c>
      <c r="N373" s="172">
        <f t="shared" si="42"/>
        <v>72060.20066889633</v>
      </c>
      <c r="O373" s="284">
        <f t="shared" si="47"/>
        <v>504421.40468227433</v>
      </c>
    </row>
    <row r="374" spans="1:15">
      <c r="A374" s="266">
        <v>2</v>
      </c>
      <c r="B374" s="266" t="s">
        <v>330</v>
      </c>
      <c r="C374" s="266" t="s">
        <v>135</v>
      </c>
      <c r="D374" s="272" t="s">
        <v>334</v>
      </c>
      <c r="E374" s="272" t="s">
        <v>335</v>
      </c>
      <c r="F374" s="268">
        <f t="shared" si="46"/>
        <v>4.68</v>
      </c>
      <c r="G374" s="270">
        <v>4.68</v>
      </c>
      <c r="H374" s="270"/>
      <c r="I374" s="270"/>
      <c r="J374" s="271">
        <v>1800000</v>
      </c>
      <c r="K374" s="270">
        <v>12</v>
      </c>
      <c r="L374" s="266">
        <v>805</v>
      </c>
      <c r="M374" s="266">
        <v>140</v>
      </c>
      <c r="N374" s="172">
        <f t="shared" si="42"/>
        <v>84521.739130434784</v>
      </c>
      <c r="O374" s="284">
        <f t="shared" si="47"/>
        <v>2366608.6956521738</v>
      </c>
    </row>
    <row r="375" spans="1:15">
      <c r="A375" s="266">
        <v>3</v>
      </c>
      <c r="B375" s="266" t="s">
        <v>336</v>
      </c>
      <c r="C375" s="266" t="s">
        <v>111</v>
      </c>
      <c r="D375" s="272" t="s">
        <v>337</v>
      </c>
      <c r="E375" s="267" t="s">
        <v>294</v>
      </c>
      <c r="F375" s="268">
        <f t="shared" ref="F375:F382" si="50">G375+H375+I375</f>
        <v>5.17</v>
      </c>
      <c r="G375" s="270">
        <v>5.0199999999999996</v>
      </c>
      <c r="H375" s="270">
        <v>0.15</v>
      </c>
      <c r="I375" s="270"/>
      <c r="J375" s="271">
        <v>1800000</v>
      </c>
      <c r="K375" s="270">
        <v>12</v>
      </c>
      <c r="L375" s="266">
        <v>805</v>
      </c>
      <c r="M375" s="266">
        <v>790</v>
      </c>
      <c r="N375" s="172">
        <f t="shared" si="42"/>
        <v>93371.23745819398</v>
      </c>
      <c r="O375" s="284">
        <f t="shared" ref="O375:O377" si="51">N375*0.2*M375</f>
        <v>14752655.518394651</v>
      </c>
    </row>
    <row r="376" spans="1:15">
      <c r="A376" s="266">
        <v>3</v>
      </c>
      <c r="B376" s="266" t="s">
        <v>336</v>
      </c>
      <c r="C376" s="266" t="s">
        <v>111</v>
      </c>
      <c r="D376" s="272" t="s">
        <v>327</v>
      </c>
      <c r="E376" s="266" t="s">
        <v>288</v>
      </c>
      <c r="F376" s="268">
        <f t="shared" si="50"/>
        <v>4.2699999999999996</v>
      </c>
      <c r="G376" s="270">
        <v>4.2699999999999996</v>
      </c>
      <c r="H376" s="270"/>
      <c r="I376" s="270"/>
      <c r="J376" s="271">
        <v>1800000</v>
      </c>
      <c r="K376" s="270">
        <v>12</v>
      </c>
      <c r="L376" s="266">
        <v>805</v>
      </c>
      <c r="M376" s="266">
        <v>4</v>
      </c>
      <c r="N376" s="172">
        <f t="shared" si="42"/>
        <v>77117.056856187279</v>
      </c>
      <c r="O376" s="284">
        <f t="shared" si="51"/>
        <v>61693.645484949826</v>
      </c>
    </row>
    <row r="377" spans="1:15">
      <c r="A377" s="285">
        <v>3</v>
      </c>
      <c r="B377" s="285" t="s">
        <v>336</v>
      </c>
      <c r="C377" s="285" t="s">
        <v>111</v>
      </c>
      <c r="D377" s="635" t="s">
        <v>327</v>
      </c>
      <c r="E377" s="285" t="s">
        <v>288</v>
      </c>
      <c r="F377" s="268">
        <f t="shared" si="50"/>
        <v>4.32</v>
      </c>
      <c r="G377" s="270">
        <v>4.32</v>
      </c>
      <c r="H377" s="270"/>
      <c r="I377" s="270"/>
      <c r="J377" s="271">
        <v>1800000</v>
      </c>
      <c r="K377" s="270">
        <v>12</v>
      </c>
      <c r="L377" s="285">
        <v>805</v>
      </c>
      <c r="M377" s="285">
        <v>31</v>
      </c>
      <c r="N377" s="172">
        <f t="shared" si="42"/>
        <v>78020.066889632115</v>
      </c>
      <c r="O377" s="286">
        <f t="shared" si="51"/>
        <v>483724.41471571912</v>
      </c>
    </row>
    <row r="378" spans="1:15">
      <c r="A378" s="285">
        <v>3</v>
      </c>
      <c r="B378" s="285" t="s">
        <v>336</v>
      </c>
      <c r="C378" s="285" t="s">
        <v>111</v>
      </c>
      <c r="D378" s="635" t="s">
        <v>328</v>
      </c>
      <c r="E378" s="285" t="s">
        <v>117</v>
      </c>
      <c r="F378" s="268">
        <f t="shared" ref="F378:F379" si="52">G378+H378+I378</f>
        <v>3.99</v>
      </c>
      <c r="G378" s="270">
        <v>3.99</v>
      </c>
      <c r="H378" s="270"/>
      <c r="I378" s="270"/>
      <c r="J378" s="271">
        <v>1800000</v>
      </c>
      <c r="K378" s="270">
        <v>12</v>
      </c>
      <c r="L378" s="285">
        <v>805</v>
      </c>
      <c r="M378" s="285">
        <v>16</v>
      </c>
      <c r="N378" s="172">
        <f t="shared" si="42"/>
        <v>72060.20066889633</v>
      </c>
      <c r="O378" s="286">
        <f t="shared" ref="O378:O379" si="53">N378*0.2*M378</f>
        <v>230592.64214046826</v>
      </c>
    </row>
    <row r="379" spans="1:15">
      <c r="A379" s="285">
        <v>3</v>
      </c>
      <c r="B379" s="285" t="s">
        <v>336</v>
      </c>
      <c r="C379" s="285" t="s">
        <v>111</v>
      </c>
      <c r="D379" s="635" t="s">
        <v>328</v>
      </c>
      <c r="E379" s="285" t="s">
        <v>117</v>
      </c>
      <c r="F379" s="268">
        <f t="shared" si="52"/>
        <v>4.32</v>
      </c>
      <c r="G379" s="270">
        <v>4.32</v>
      </c>
      <c r="H379" s="270"/>
      <c r="I379" s="270"/>
      <c r="J379" s="271">
        <v>1800000</v>
      </c>
      <c r="K379" s="270">
        <v>12</v>
      </c>
      <c r="L379" s="285">
        <v>805</v>
      </c>
      <c r="M379" s="285">
        <v>54</v>
      </c>
      <c r="N379" s="172">
        <f t="shared" si="42"/>
        <v>78020.066889632115</v>
      </c>
      <c r="O379" s="286">
        <f t="shared" si="53"/>
        <v>842616.72240802681</v>
      </c>
    </row>
    <row r="380" spans="1:15">
      <c r="A380" s="266">
        <v>3</v>
      </c>
      <c r="B380" s="266" t="s">
        <v>336</v>
      </c>
      <c r="C380" s="266" t="s">
        <v>111</v>
      </c>
      <c r="D380" s="272" t="s">
        <v>329</v>
      </c>
      <c r="E380" s="266" t="s">
        <v>338</v>
      </c>
      <c r="F380" s="268">
        <f t="shared" si="50"/>
        <v>4.34</v>
      </c>
      <c r="G380" s="270">
        <v>4.34</v>
      </c>
      <c r="H380" s="270"/>
      <c r="I380" s="270"/>
      <c r="J380" s="271">
        <v>1800000</v>
      </c>
      <c r="K380" s="270">
        <v>12</v>
      </c>
      <c r="L380" s="266">
        <v>805</v>
      </c>
      <c r="M380" s="266">
        <v>50</v>
      </c>
      <c r="N380" s="172">
        <f t="shared" si="42"/>
        <v>78381.270903010023</v>
      </c>
      <c r="O380" s="284">
        <f t="shared" ref="O380:O382" si="54">N380*0.2*M380</f>
        <v>783812.70903010026</v>
      </c>
    </row>
    <row r="381" spans="1:15">
      <c r="A381" s="266">
        <v>3</v>
      </c>
      <c r="B381" s="266" t="s">
        <v>336</v>
      </c>
      <c r="C381" s="266" t="s">
        <v>111</v>
      </c>
      <c r="D381" s="272" t="s">
        <v>333</v>
      </c>
      <c r="E381" s="272" t="s">
        <v>298</v>
      </c>
      <c r="F381" s="268">
        <f t="shared" si="50"/>
        <v>3.99</v>
      </c>
      <c r="G381" s="270">
        <v>3.99</v>
      </c>
      <c r="H381" s="270"/>
      <c r="I381" s="270"/>
      <c r="J381" s="271">
        <v>1800000</v>
      </c>
      <c r="K381" s="270">
        <v>12</v>
      </c>
      <c r="L381" s="266">
        <v>805</v>
      </c>
      <c r="M381" s="266">
        <v>35</v>
      </c>
      <c r="N381" s="172">
        <f t="shared" si="42"/>
        <v>72060.20066889633</v>
      </c>
      <c r="O381" s="284">
        <f t="shared" si="54"/>
        <v>504421.40468227433</v>
      </c>
    </row>
    <row r="382" spans="1:15">
      <c r="A382" s="266">
        <v>3</v>
      </c>
      <c r="B382" s="266" t="s">
        <v>336</v>
      </c>
      <c r="C382" s="266" t="s">
        <v>111</v>
      </c>
      <c r="D382" s="272" t="s">
        <v>334</v>
      </c>
      <c r="E382" s="272" t="s">
        <v>335</v>
      </c>
      <c r="F382" s="268">
        <f t="shared" si="50"/>
        <v>4.68</v>
      </c>
      <c r="G382" s="270">
        <v>4.68</v>
      </c>
      <c r="H382" s="270"/>
      <c r="I382" s="270"/>
      <c r="J382" s="271">
        <v>1800000</v>
      </c>
      <c r="K382" s="270">
        <v>12</v>
      </c>
      <c r="L382" s="266">
        <v>805</v>
      </c>
      <c r="M382" s="266">
        <v>140</v>
      </c>
      <c r="N382" s="172">
        <f t="shared" si="42"/>
        <v>84521.739130434784</v>
      </c>
      <c r="O382" s="284">
        <f t="shared" si="54"/>
        <v>2366608.6956521738</v>
      </c>
    </row>
    <row r="383" spans="1:15">
      <c r="A383" s="266">
        <v>4</v>
      </c>
      <c r="B383" s="266" t="s">
        <v>339</v>
      </c>
      <c r="C383" s="266" t="s">
        <v>267</v>
      </c>
      <c r="D383" s="272" t="s">
        <v>340</v>
      </c>
      <c r="E383" s="267" t="s">
        <v>294</v>
      </c>
      <c r="F383" s="268">
        <f t="shared" ref="F383:F390" si="55">G383+H383+I383</f>
        <v>4.6500000000000004</v>
      </c>
      <c r="G383" s="270">
        <v>4.6500000000000004</v>
      </c>
      <c r="H383" s="270"/>
      <c r="I383" s="270"/>
      <c r="J383" s="271">
        <v>1800000</v>
      </c>
      <c r="K383" s="270">
        <v>12</v>
      </c>
      <c r="L383" s="266">
        <v>805</v>
      </c>
      <c r="M383" s="266">
        <v>550</v>
      </c>
      <c r="N383" s="172">
        <f t="shared" si="42"/>
        <v>83979.9331103679</v>
      </c>
      <c r="O383" s="284">
        <f t="shared" ref="O383:O385" si="56">N383*0.2*M383</f>
        <v>9237792.6421404704</v>
      </c>
    </row>
    <row r="384" spans="1:15">
      <c r="A384" s="266">
        <v>4</v>
      </c>
      <c r="B384" s="266" t="s">
        <v>339</v>
      </c>
      <c r="C384" s="266" t="s">
        <v>267</v>
      </c>
      <c r="D384" s="272" t="s">
        <v>327</v>
      </c>
      <c r="E384" s="266" t="s">
        <v>288</v>
      </c>
      <c r="F384" s="268">
        <f t="shared" si="55"/>
        <v>4.2699999999999996</v>
      </c>
      <c r="G384" s="270">
        <v>4.2699999999999996</v>
      </c>
      <c r="H384" s="270"/>
      <c r="I384" s="270"/>
      <c r="J384" s="271">
        <v>1800000</v>
      </c>
      <c r="K384" s="270">
        <v>12</v>
      </c>
      <c r="L384" s="266">
        <v>805</v>
      </c>
      <c r="M384" s="266">
        <v>4</v>
      </c>
      <c r="N384" s="172">
        <f t="shared" si="42"/>
        <v>77117.056856187279</v>
      </c>
      <c r="O384" s="284">
        <f t="shared" si="56"/>
        <v>61693.645484949826</v>
      </c>
    </row>
    <row r="385" spans="1:15">
      <c r="A385" s="266">
        <v>4</v>
      </c>
      <c r="B385" s="266" t="s">
        <v>339</v>
      </c>
      <c r="C385" s="266" t="s">
        <v>267</v>
      </c>
      <c r="D385" s="272" t="s">
        <v>327</v>
      </c>
      <c r="E385" s="266" t="s">
        <v>288</v>
      </c>
      <c r="F385" s="268">
        <f t="shared" si="55"/>
        <v>4.32</v>
      </c>
      <c r="G385" s="270">
        <v>4.32</v>
      </c>
      <c r="H385" s="270"/>
      <c r="I385" s="270"/>
      <c r="J385" s="271">
        <v>1800000</v>
      </c>
      <c r="K385" s="270">
        <v>12</v>
      </c>
      <c r="L385" s="266">
        <v>805</v>
      </c>
      <c r="M385" s="266">
        <v>31</v>
      </c>
      <c r="N385" s="172">
        <f t="shared" si="42"/>
        <v>78020.066889632115</v>
      </c>
      <c r="O385" s="284">
        <f t="shared" si="56"/>
        <v>483724.41471571912</v>
      </c>
    </row>
    <row r="386" spans="1:15">
      <c r="A386" s="266">
        <v>4</v>
      </c>
      <c r="B386" s="266" t="s">
        <v>339</v>
      </c>
      <c r="C386" s="266" t="s">
        <v>267</v>
      </c>
      <c r="D386" s="272" t="s">
        <v>328</v>
      </c>
      <c r="E386" s="266" t="s">
        <v>117</v>
      </c>
      <c r="F386" s="268">
        <f t="shared" ref="F386:F387" si="57">G386+H386+I386</f>
        <v>3.99</v>
      </c>
      <c r="G386" s="270">
        <v>3.99</v>
      </c>
      <c r="H386" s="270"/>
      <c r="I386" s="270"/>
      <c r="J386" s="271">
        <v>1800000</v>
      </c>
      <c r="K386" s="270">
        <v>12</v>
      </c>
      <c r="L386" s="266">
        <v>805</v>
      </c>
      <c r="M386" s="266">
        <v>16</v>
      </c>
      <c r="N386" s="172">
        <f t="shared" si="42"/>
        <v>72060.20066889633</v>
      </c>
      <c r="O386" s="284">
        <f t="shared" ref="O386:O387" si="58">N386*0.2*M386</f>
        <v>230592.64214046826</v>
      </c>
    </row>
    <row r="387" spans="1:15">
      <c r="A387" s="266">
        <v>4</v>
      </c>
      <c r="B387" s="266" t="s">
        <v>339</v>
      </c>
      <c r="C387" s="266" t="s">
        <v>267</v>
      </c>
      <c r="D387" s="272" t="s">
        <v>328</v>
      </c>
      <c r="E387" s="266" t="s">
        <v>117</v>
      </c>
      <c r="F387" s="268">
        <f t="shared" si="57"/>
        <v>4.32</v>
      </c>
      <c r="G387" s="270">
        <v>4.32</v>
      </c>
      <c r="H387" s="270"/>
      <c r="I387" s="270"/>
      <c r="J387" s="271">
        <v>1800000</v>
      </c>
      <c r="K387" s="270">
        <v>12</v>
      </c>
      <c r="L387" s="266">
        <v>805</v>
      </c>
      <c r="M387" s="266">
        <v>54</v>
      </c>
      <c r="N387" s="172">
        <f t="shared" ref="N387:N405" si="59">F387*J387*K387/L387*35/52</f>
        <v>78020.066889632115</v>
      </c>
      <c r="O387" s="284">
        <f t="shared" si="58"/>
        <v>842616.72240802681</v>
      </c>
    </row>
    <row r="388" spans="1:15" ht="47.25">
      <c r="A388" s="266">
        <v>4</v>
      </c>
      <c r="B388" s="266" t="s">
        <v>339</v>
      </c>
      <c r="C388" s="266" t="s">
        <v>267</v>
      </c>
      <c r="D388" s="272" t="s">
        <v>329</v>
      </c>
      <c r="E388" s="287" t="s">
        <v>341</v>
      </c>
      <c r="F388" s="288">
        <f t="shared" si="55"/>
        <v>4.34</v>
      </c>
      <c r="G388" s="285">
        <v>4.34</v>
      </c>
      <c r="H388" s="285"/>
      <c r="I388" s="285"/>
      <c r="J388" s="289">
        <v>1800000</v>
      </c>
      <c r="K388" s="285">
        <v>12</v>
      </c>
      <c r="L388" s="266">
        <v>805</v>
      </c>
      <c r="M388" s="266">
        <v>290</v>
      </c>
      <c r="N388" s="172">
        <f t="shared" si="59"/>
        <v>78381.270903010023</v>
      </c>
      <c r="O388" s="284">
        <f t="shared" ref="O388:O405" si="60">N388*0.2*M388</f>
        <v>4546113.712374582</v>
      </c>
    </row>
    <row r="389" spans="1:15">
      <c r="A389" s="266">
        <v>4</v>
      </c>
      <c r="B389" s="266" t="s">
        <v>339</v>
      </c>
      <c r="C389" s="266" t="s">
        <v>267</v>
      </c>
      <c r="D389" s="272" t="s">
        <v>333</v>
      </c>
      <c r="E389" s="272" t="s">
        <v>298</v>
      </c>
      <c r="F389" s="268">
        <f t="shared" si="55"/>
        <v>3.99</v>
      </c>
      <c r="G389" s="270">
        <v>3.99</v>
      </c>
      <c r="H389" s="270"/>
      <c r="I389" s="270"/>
      <c r="J389" s="271">
        <v>1800000</v>
      </c>
      <c r="K389" s="270">
        <v>12</v>
      </c>
      <c r="L389" s="266">
        <v>805</v>
      </c>
      <c r="M389" s="266">
        <v>35</v>
      </c>
      <c r="N389" s="172">
        <f t="shared" si="59"/>
        <v>72060.20066889633</v>
      </c>
      <c r="O389" s="284">
        <f t="shared" si="60"/>
        <v>504421.40468227433</v>
      </c>
    </row>
    <row r="390" spans="1:15">
      <c r="A390" s="266">
        <v>4</v>
      </c>
      <c r="B390" s="266" t="s">
        <v>339</v>
      </c>
      <c r="C390" s="266" t="s">
        <v>267</v>
      </c>
      <c r="D390" s="272" t="s">
        <v>334</v>
      </c>
      <c r="E390" s="272" t="s">
        <v>335</v>
      </c>
      <c r="F390" s="268">
        <f t="shared" si="55"/>
        <v>4.68</v>
      </c>
      <c r="G390" s="270">
        <v>4.68</v>
      </c>
      <c r="H390" s="270"/>
      <c r="I390" s="270"/>
      <c r="J390" s="271">
        <v>1800000</v>
      </c>
      <c r="K390" s="270">
        <v>12</v>
      </c>
      <c r="L390" s="266">
        <v>805</v>
      </c>
      <c r="M390" s="266">
        <v>140</v>
      </c>
      <c r="N390" s="172">
        <f t="shared" si="59"/>
        <v>84521.739130434784</v>
      </c>
      <c r="O390" s="284">
        <f t="shared" si="60"/>
        <v>2366608.6956521738</v>
      </c>
    </row>
    <row r="391" spans="1:15">
      <c r="A391" s="281"/>
      <c r="B391" s="1094" t="s">
        <v>612</v>
      </c>
      <c r="C391" s="1095"/>
      <c r="D391" s="1104"/>
      <c r="E391" s="279"/>
      <c r="F391" s="279"/>
      <c r="G391" s="279"/>
      <c r="H391" s="279"/>
      <c r="I391" s="279"/>
      <c r="J391" s="279"/>
      <c r="K391" s="279"/>
      <c r="L391" s="279"/>
      <c r="M391" s="280">
        <f>SUM(M361:M390)</f>
        <v>4410</v>
      </c>
      <c r="N391" s="172"/>
      <c r="O391" s="526">
        <f>SUM(O361:O390)</f>
        <v>75562362.541806027</v>
      </c>
    </row>
    <row r="392" spans="1:15" s="367" customFormat="1">
      <c r="A392" s="77" t="s">
        <v>343</v>
      </c>
      <c r="B392" s="49"/>
      <c r="C392" s="77"/>
      <c r="D392" s="363"/>
      <c r="E392" s="363"/>
      <c r="F392" s="362"/>
      <c r="G392" s="362"/>
      <c r="H392" s="362"/>
      <c r="I392" s="362"/>
      <c r="J392" s="362"/>
      <c r="K392" s="362"/>
      <c r="L392" s="362"/>
      <c r="M392" s="364"/>
      <c r="N392" s="365"/>
      <c r="O392" s="366"/>
    </row>
    <row r="393" spans="1:15">
      <c r="A393" s="79">
        <v>1</v>
      </c>
      <c r="B393" s="290" t="s">
        <v>344</v>
      </c>
      <c r="C393" s="291" t="s">
        <v>345</v>
      </c>
      <c r="D393" s="292" t="s">
        <v>346</v>
      </c>
      <c r="E393" s="292" t="s">
        <v>3</v>
      </c>
      <c r="F393" s="83">
        <f>G393+H393+I393</f>
        <v>5.17</v>
      </c>
      <c r="G393" s="293">
        <v>5.0199999999999996</v>
      </c>
      <c r="H393" s="85">
        <v>0.15</v>
      </c>
      <c r="I393" s="85"/>
      <c r="J393" s="86">
        <v>1800000</v>
      </c>
      <c r="K393" s="85">
        <v>12</v>
      </c>
      <c r="L393" s="294">
        <f>23*35</f>
        <v>805</v>
      </c>
      <c r="M393" s="290">
        <v>175</v>
      </c>
      <c r="N393" s="172">
        <f t="shared" si="59"/>
        <v>93371.23745819398</v>
      </c>
      <c r="O393" s="284">
        <f t="shared" si="60"/>
        <v>3267993.3110367898</v>
      </c>
    </row>
    <row r="394" spans="1:15">
      <c r="A394" s="89"/>
      <c r="B394" s="295" t="s">
        <v>344</v>
      </c>
      <c r="C394" s="296" t="s">
        <v>345</v>
      </c>
      <c r="D394" s="297" t="s">
        <v>346</v>
      </c>
      <c r="E394" s="297" t="s">
        <v>137</v>
      </c>
      <c r="F394" s="92">
        <f t="shared" ref="F394:F405" si="61">G394+H394+I394</f>
        <v>5.17</v>
      </c>
      <c r="G394" s="298">
        <v>5.0199999999999996</v>
      </c>
      <c r="H394" s="93">
        <v>0.15</v>
      </c>
      <c r="I394" s="93"/>
      <c r="J394" s="94">
        <v>1800000</v>
      </c>
      <c r="K394" s="93">
        <v>12</v>
      </c>
      <c r="L394" s="299">
        <f>23*35</f>
        <v>805</v>
      </c>
      <c r="M394" s="295">
        <v>245</v>
      </c>
      <c r="N394" s="172">
        <f t="shared" si="59"/>
        <v>93371.23745819398</v>
      </c>
      <c r="O394" s="284">
        <f t="shared" si="60"/>
        <v>4575190.6354515059</v>
      </c>
    </row>
    <row r="395" spans="1:15">
      <c r="A395" s="89"/>
      <c r="B395" s="295" t="s">
        <v>344</v>
      </c>
      <c r="C395" s="296" t="s">
        <v>345</v>
      </c>
      <c r="D395" s="297" t="s">
        <v>346</v>
      </c>
      <c r="E395" s="297" t="s">
        <v>306</v>
      </c>
      <c r="F395" s="92">
        <f t="shared" si="61"/>
        <v>5.17</v>
      </c>
      <c r="G395" s="298">
        <v>5.0199999999999996</v>
      </c>
      <c r="H395" s="93">
        <v>0.15</v>
      </c>
      <c r="I395" s="93"/>
      <c r="J395" s="94">
        <v>1800000</v>
      </c>
      <c r="K395" s="93">
        <v>12</v>
      </c>
      <c r="L395" s="299">
        <f t="shared" ref="L395:L399" si="62">23*35</f>
        <v>805</v>
      </c>
      <c r="M395" s="295">
        <v>70</v>
      </c>
      <c r="N395" s="172">
        <f t="shared" si="59"/>
        <v>93371.23745819398</v>
      </c>
      <c r="O395" s="284">
        <f t="shared" si="60"/>
        <v>1307197.3244147159</v>
      </c>
    </row>
    <row r="396" spans="1:15">
      <c r="A396" s="89"/>
      <c r="B396" s="295" t="s">
        <v>344</v>
      </c>
      <c r="C396" s="296" t="s">
        <v>345</v>
      </c>
      <c r="D396" s="297" t="s">
        <v>346</v>
      </c>
      <c r="E396" s="297" t="s">
        <v>141</v>
      </c>
      <c r="F396" s="92">
        <f t="shared" si="61"/>
        <v>5.17</v>
      </c>
      <c r="G396" s="298">
        <v>5.0199999999999996</v>
      </c>
      <c r="H396" s="93">
        <v>0.15</v>
      </c>
      <c r="I396" s="93"/>
      <c r="J396" s="94">
        <v>1800000</v>
      </c>
      <c r="K396" s="93">
        <v>12</v>
      </c>
      <c r="L396" s="299">
        <f t="shared" si="62"/>
        <v>805</v>
      </c>
      <c r="M396" s="295">
        <v>35</v>
      </c>
      <c r="N396" s="172">
        <f t="shared" si="59"/>
        <v>93371.23745819398</v>
      </c>
      <c r="O396" s="284">
        <f t="shared" si="60"/>
        <v>653598.66220735793</v>
      </c>
    </row>
    <row r="397" spans="1:15">
      <c r="A397" s="89"/>
      <c r="B397" s="295" t="s">
        <v>344</v>
      </c>
      <c r="C397" s="296" t="s">
        <v>345</v>
      </c>
      <c r="D397" s="297" t="s">
        <v>346</v>
      </c>
      <c r="E397" s="297" t="s">
        <v>138</v>
      </c>
      <c r="F397" s="92">
        <f t="shared" si="61"/>
        <v>5.17</v>
      </c>
      <c r="G397" s="298">
        <v>5.0199999999999996</v>
      </c>
      <c r="H397" s="93">
        <v>0.15</v>
      </c>
      <c r="I397" s="93"/>
      <c r="J397" s="94">
        <v>1800000</v>
      </c>
      <c r="K397" s="93">
        <v>12</v>
      </c>
      <c r="L397" s="299">
        <f t="shared" si="62"/>
        <v>805</v>
      </c>
      <c r="M397" s="295">
        <v>105</v>
      </c>
      <c r="N397" s="172">
        <f t="shared" si="59"/>
        <v>93371.23745819398</v>
      </c>
      <c r="O397" s="284">
        <f t="shared" si="60"/>
        <v>1960795.9866220739</v>
      </c>
    </row>
    <row r="398" spans="1:15">
      <c r="A398" s="89"/>
      <c r="B398" s="295" t="s">
        <v>344</v>
      </c>
      <c r="C398" s="296" t="s">
        <v>345</v>
      </c>
      <c r="D398" s="297" t="s">
        <v>346</v>
      </c>
      <c r="E398" s="297" t="s">
        <v>347</v>
      </c>
      <c r="F398" s="92">
        <f t="shared" si="61"/>
        <v>5.17</v>
      </c>
      <c r="G398" s="298">
        <v>5.0199999999999996</v>
      </c>
      <c r="H398" s="93">
        <v>0.15</v>
      </c>
      <c r="I398" s="93"/>
      <c r="J398" s="94">
        <v>1800000</v>
      </c>
      <c r="K398" s="93">
        <v>12</v>
      </c>
      <c r="L398" s="299">
        <f t="shared" si="62"/>
        <v>805</v>
      </c>
      <c r="M398" s="295">
        <v>88</v>
      </c>
      <c r="N398" s="172">
        <f t="shared" si="59"/>
        <v>93371.23745819398</v>
      </c>
      <c r="O398" s="284">
        <f t="shared" si="60"/>
        <v>1643333.7792642142</v>
      </c>
    </row>
    <row r="399" spans="1:15">
      <c r="A399" s="89"/>
      <c r="B399" s="295" t="s">
        <v>344</v>
      </c>
      <c r="C399" s="296" t="s">
        <v>345</v>
      </c>
      <c r="D399" s="297" t="s">
        <v>346</v>
      </c>
      <c r="E399" s="297" t="s">
        <v>348</v>
      </c>
      <c r="F399" s="92">
        <f t="shared" si="61"/>
        <v>5.17</v>
      </c>
      <c r="G399" s="298">
        <v>5.0199999999999996</v>
      </c>
      <c r="H399" s="93">
        <v>0.15</v>
      </c>
      <c r="I399" s="93"/>
      <c r="J399" s="94">
        <v>1800000</v>
      </c>
      <c r="K399" s="93">
        <v>12</v>
      </c>
      <c r="L399" s="299">
        <f t="shared" si="62"/>
        <v>805</v>
      </c>
      <c r="M399" s="295">
        <v>87</v>
      </c>
      <c r="N399" s="172">
        <f t="shared" si="59"/>
        <v>93371.23745819398</v>
      </c>
      <c r="O399" s="284">
        <f t="shared" si="60"/>
        <v>1624659.5317725753</v>
      </c>
    </row>
    <row r="400" spans="1:15">
      <c r="A400" s="89"/>
      <c r="B400" s="295"/>
      <c r="C400" s="296"/>
      <c r="D400" s="297"/>
      <c r="E400" s="297"/>
      <c r="F400" s="92"/>
      <c r="G400" s="298"/>
      <c r="H400" s="93"/>
      <c r="I400" s="93"/>
      <c r="J400" s="94"/>
      <c r="K400" s="93"/>
      <c r="L400" s="299"/>
      <c r="M400" s="300"/>
      <c r="N400" s="172"/>
      <c r="O400" s="284"/>
    </row>
    <row r="401" spans="1:15">
      <c r="A401" s="89">
        <v>2</v>
      </c>
      <c r="B401" s="295" t="s">
        <v>344</v>
      </c>
      <c r="C401" s="296" t="s">
        <v>345</v>
      </c>
      <c r="D401" s="297" t="s">
        <v>349</v>
      </c>
      <c r="E401" s="297" t="s">
        <v>115</v>
      </c>
      <c r="F401" s="92">
        <f t="shared" si="61"/>
        <v>4.68</v>
      </c>
      <c r="G401" s="298">
        <v>4.68</v>
      </c>
      <c r="H401" s="93"/>
      <c r="I401" s="93"/>
      <c r="J401" s="94">
        <v>1800000</v>
      </c>
      <c r="K401" s="93">
        <v>12</v>
      </c>
      <c r="L401" s="299">
        <f t="shared" ref="L401:L405" si="63">23*35</f>
        <v>805</v>
      </c>
      <c r="M401" s="301">
        <v>140</v>
      </c>
      <c r="N401" s="172">
        <f t="shared" si="59"/>
        <v>84521.739130434784</v>
      </c>
      <c r="O401" s="284">
        <f t="shared" si="60"/>
        <v>2366608.6956521738</v>
      </c>
    </row>
    <row r="402" spans="1:15">
      <c r="A402" s="89">
        <v>3</v>
      </c>
      <c r="B402" s="295" t="s">
        <v>344</v>
      </c>
      <c r="C402" s="296" t="s">
        <v>345</v>
      </c>
      <c r="D402" s="297" t="s">
        <v>350</v>
      </c>
      <c r="E402" s="297" t="s">
        <v>58</v>
      </c>
      <c r="F402" s="92">
        <f t="shared" si="61"/>
        <v>5.66</v>
      </c>
      <c r="G402" s="298">
        <v>5.36</v>
      </c>
      <c r="H402" s="93">
        <v>0.3</v>
      </c>
      <c r="I402" s="93"/>
      <c r="J402" s="94">
        <v>1800000</v>
      </c>
      <c r="K402" s="93">
        <v>12</v>
      </c>
      <c r="L402" s="299">
        <f t="shared" si="63"/>
        <v>805</v>
      </c>
      <c r="M402" s="301">
        <v>70</v>
      </c>
      <c r="N402" s="172">
        <f t="shared" si="59"/>
        <v>102220.73578595318</v>
      </c>
      <c r="O402" s="284">
        <f t="shared" si="60"/>
        <v>1431090.3010033446</v>
      </c>
    </row>
    <row r="403" spans="1:15">
      <c r="A403" s="89">
        <v>4</v>
      </c>
      <c r="B403" s="295" t="s">
        <v>344</v>
      </c>
      <c r="C403" s="296" t="s">
        <v>345</v>
      </c>
      <c r="D403" s="297" t="s">
        <v>351</v>
      </c>
      <c r="E403" s="297" t="s">
        <v>56</v>
      </c>
      <c r="F403" s="92">
        <f t="shared" si="61"/>
        <v>4</v>
      </c>
      <c r="G403" s="302">
        <v>4</v>
      </c>
      <c r="H403" s="93"/>
      <c r="I403" s="93"/>
      <c r="J403" s="94">
        <v>1800000</v>
      </c>
      <c r="K403" s="93">
        <v>12</v>
      </c>
      <c r="L403" s="299">
        <f t="shared" si="63"/>
        <v>805</v>
      </c>
      <c r="M403" s="301">
        <v>35</v>
      </c>
      <c r="N403" s="172">
        <f t="shared" si="59"/>
        <v>72240.802675585292</v>
      </c>
      <c r="O403" s="284">
        <f t="shared" si="60"/>
        <v>505685.61872909707</v>
      </c>
    </row>
    <row r="404" spans="1:15">
      <c r="A404" s="89">
        <v>5</v>
      </c>
      <c r="B404" s="295" t="s">
        <v>344</v>
      </c>
      <c r="C404" s="296" t="s">
        <v>345</v>
      </c>
      <c r="D404" s="297" t="s">
        <v>352</v>
      </c>
      <c r="E404" s="297" t="s">
        <v>120</v>
      </c>
      <c r="F404" s="92">
        <f t="shared" si="61"/>
        <v>4</v>
      </c>
      <c r="G404" s="302">
        <v>4</v>
      </c>
      <c r="H404" s="93"/>
      <c r="I404" s="93"/>
      <c r="J404" s="94">
        <v>1800000</v>
      </c>
      <c r="K404" s="93">
        <v>12</v>
      </c>
      <c r="L404" s="299">
        <f t="shared" si="63"/>
        <v>805</v>
      </c>
      <c r="M404" s="301">
        <v>35</v>
      </c>
      <c r="N404" s="172">
        <f t="shared" si="59"/>
        <v>72240.802675585292</v>
      </c>
      <c r="O404" s="284">
        <f t="shared" si="60"/>
        <v>505685.61872909707</v>
      </c>
    </row>
    <row r="405" spans="1:15">
      <c r="A405" s="89">
        <v>6</v>
      </c>
      <c r="B405" s="303" t="s">
        <v>344</v>
      </c>
      <c r="C405" s="304" t="s">
        <v>345</v>
      </c>
      <c r="D405" s="305" t="s">
        <v>353</v>
      </c>
      <c r="E405" s="305" t="s">
        <v>122</v>
      </c>
      <c r="F405" s="306">
        <f t="shared" si="61"/>
        <v>3.96</v>
      </c>
      <c r="G405" s="307">
        <v>3.96</v>
      </c>
      <c r="H405" s="308"/>
      <c r="I405" s="308"/>
      <c r="J405" s="309">
        <v>1800000</v>
      </c>
      <c r="K405" s="308">
        <v>12</v>
      </c>
      <c r="L405" s="310">
        <f t="shared" si="63"/>
        <v>805</v>
      </c>
      <c r="M405" s="311">
        <v>35</v>
      </c>
      <c r="N405" s="172">
        <f t="shared" si="59"/>
        <v>71518.394648829431</v>
      </c>
      <c r="O405" s="284">
        <f t="shared" si="60"/>
        <v>500628.76254180603</v>
      </c>
    </row>
    <row r="406" spans="1:15">
      <c r="A406" s="1089" t="s">
        <v>595</v>
      </c>
      <c r="B406" s="1090"/>
      <c r="C406" s="1091"/>
      <c r="D406" s="32"/>
      <c r="E406" s="32"/>
      <c r="F406" s="23"/>
      <c r="G406" s="22"/>
      <c r="H406" s="22"/>
      <c r="I406" s="22"/>
      <c r="J406" s="59"/>
      <c r="K406" s="22"/>
      <c r="L406" s="22"/>
      <c r="M406" s="117">
        <f>SUM(M393:M405)</f>
        <v>1120</v>
      </c>
      <c r="N406" s="172"/>
      <c r="O406" s="315">
        <f>SUM(O393:O405)</f>
        <v>20342468.227424745</v>
      </c>
    </row>
    <row r="407" spans="1:15">
      <c r="A407" s="316" t="s">
        <v>408</v>
      </c>
      <c r="B407" s="368" t="s">
        <v>409</v>
      </c>
      <c r="C407" s="329"/>
      <c r="D407" s="319"/>
      <c r="E407" s="318"/>
      <c r="F407" s="318"/>
      <c r="G407" s="318"/>
      <c r="H407" s="318"/>
      <c r="I407" s="318"/>
      <c r="J407" s="318"/>
      <c r="K407" s="318"/>
      <c r="L407" s="318"/>
      <c r="M407" s="369"/>
      <c r="N407" s="172"/>
      <c r="O407" s="17"/>
    </row>
    <row r="408" spans="1:15">
      <c r="A408" s="321">
        <v>1</v>
      </c>
      <c r="B408" s="370" t="s">
        <v>410</v>
      </c>
      <c r="C408" s="371" t="s">
        <v>315</v>
      </c>
      <c r="D408" s="636" t="s">
        <v>411</v>
      </c>
      <c r="E408" s="321" t="s">
        <v>3</v>
      </c>
      <c r="F408" s="372">
        <f>G408+H408+I408</f>
        <v>5.5600000000000005</v>
      </c>
      <c r="G408" s="372">
        <v>5.36</v>
      </c>
      <c r="H408" s="372">
        <v>0.2</v>
      </c>
      <c r="I408" s="373"/>
      <c r="J408" s="374">
        <v>1800000</v>
      </c>
      <c r="K408" s="375">
        <v>12</v>
      </c>
      <c r="L408" s="370">
        <v>805</v>
      </c>
      <c r="M408" s="371">
        <v>175</v>
      </c>
      <c r="N408" s="172">
        <f t="shared" ref="N408:N414" si="64">F408*J408*K408/L408*35/52</f>
        <v>100414.71571906353</v>
      </c>
      <c r="O408" s="17">
        <f t="shared" ref="O408:O443" si="65">N408*0.2*M408</f>
        <v>3514515.0501672234</v>
      </c>
    </row>
    <row r="409" spans="1:15">
      <c r="A409" s="321">
        <v>1</v>
      </c>
      <c r="B409" s="370" t="s">
        <v>410</v>
      </c>
      <c r="C409" s="371" t="s">
        <v>315</v>
      </c>
      <c r="D409" s="636" t="s">
        <v>411</v>
      </c>
      <c r="E409" s="321" t="s">
        <v>137</v>
      </c>
      <c r="F409" s="372">
        <f t="shared" ref="F409:F439" si="66">G409+H409+I409</f>
        <v>5.5600000000000005</v>
      </c>
      <c r="G409" s="372">
        <v>5.36</v>
      </c>
      <c r="H409" s="372">
        <v>0.2</v>
      </c>
      <c r="I409" s="373"/>
      <c r="J409" s="374">
        <v>1800000</v>
      </c>
      <c r="K409" s="375">
        <v>12</v>
      </c>
      <c r="L409" s="370">
        <v>805</v>
      </c>
      <c r="M409" s="376">
        <v>315</v>
      </c>
      <c r="N409" s="172">
        <f t="shared" si="64"/>
        <v>100414.71571906353</v>
      </c>
      <c r="O409" s="17">
        <f t="shared" si="65"/>
        <v>6326127.0903010024</v>
      </c>
    </row>
    <row r="410" spans="1:15">
      <c r="A410" s="321">
        <v>1</v>
      </c>
      <c r="B410" s="370" t="s">
        <v>410</v>
      </c>
      <c r="C410" s="371" t="s">
        <v>315</v>
      </c>
      <c r="D410" s="636" t="s">
        <v>411</v>
      </c>
      <c r="E410" s="321" t="s">
        <v>138</v>
      </c>
      <c r="F410" s="372">
        <f t="shared" si="66"/>
        <v>5.5600000000000005</v>
      </c>
      <c r="G410" s="372">
        <v>5.36</v>
      </c>
      <c r="H410" s="372">
        <v>0.2</v>
      </c>
      <c r="I410" s="373"/>
      <c r="J410" s="374">
        <v>1800000</v>
      </c>
      <c r="K410" s="375">
        <v>12</v>
      </c>
      <c r="L410" s="370">
        <v>805</v>
      </c>
      <c r="M410" s="376">
        <v>70</v>
      </c>
      <c r="N410" s="172">
        <f t="shared" si="64"/>
        <v>100414.71571906353</v>
      </c>
      <c r="O410" s="17">
        <f t="shared" si="65"/>
        <v>1405806.0200668895</v>
      </c>
    </row>
    <row r="411" spans="1:15">
      <c r="A411" s="595">
        <v>1</v>
      </c>
      <c r="B411" s="596" t="s">
        <v>410</v>
      </c>
      <c r="C411" s="597" t="s">
        <v>315</v>
      </c>
      <c r="D411" s="637" t="s">
        <v>411</v>
      </c>
      <c r="E411" s="595" t="s">
        <v>412</v>
      </c>
      <c r="F411" s="372">
        <f t="shared" si="66"/>
        <v>5.5600000000000005</v>
      </c>
      <c r="G411" s="372">
        <v>5.36</v>
      </c>
      <c r="H411" s="372">
        <v>0.2</v>
      </c>
      <c r="I411" s="373"/>
      <c r="J411" s="374">
        <v>1800000</v>
      </c>
      <c r="K411" s="375">
        <v>12</v>
      </c>
      <c r="L411" s="370">
        <v>805</v>
      </c>
      <c r="M411" s="377">
        <v>140</v>
      </c>
      <c r="N411" s="172">
        <f t="shared" si="64"/>
        <v>100414.71571906353</v>
      </c>
      <c r="O411" s="17">
        <f t="shared" si="65"/>
        <v>2811612.0401337789</v>
      </c>
    </row>
    <row r="412" spans="1:15">
      <c r="A412" s="321">
        <v>1</v>
      </c>
      <c r="B412" s="370" t="s">
        <v>410</v>
      </c>
      <c r="C412" s="371" t="s">
        <v>315</v>
      </c>
      <c r="D412" s="638" t="s">
        <v>413</v>
      </c>
      <c r="E412" s="378" t="s">
        <v>306</v>
      </c>
      <c r="F412" s="372">
        <f t="shared" si="66"/>
        <v>4</v>
      </c>
      <c r="G412" s="379">
        <v>4</v>
      </c>
      <c r="H412" s="379"/>
      <c r="I412" s="380"/>
      <c r="J412" s="374">
        <v>1800000</v>
      </c>
      <c r="K412" s="375">
        <v>12</v>
      </c>
      <c r="L412" s="370">
        <v>805</v>
      </c>
      <c r="M412" s="381">
        <v>8</v>
      </c>
      <c r="N412" s="172">
        <f t="shared" si="64"/>
        <v>72240.802675585292</v>
      </c>
      <c r="O412" s="17">
        <f t="shared" si="65"/>
        <v>115585.28428093647</v>
      </c>
    </row>
    <row r="413" spans="1:15">
      <c r="A413" s="321">
        <v>1</v>
      </c>
      <c r="B413" s="370" t="s">
        <v>410</v>
      </c>
      <c r="C413" s="371" t="s">
        <v>315</v>
      </c>
      <c r="D413" s="638" t="s">
        <v>413</v>
      </c>
      <c r="E413" s="378" t="s">
        <v>306</v>
      </c>
      <c r="F413" s="372">
        <f t="shared" si="66"/>
        <v>4.34</v>
      </c>
      <c r="G413" s="379">
        <v>4.34</v>
      </c>
      <c r="H413" s="379"/>
      <c r="I413" s="380"/>
      <c r="J413" s="374">
        <v>1800000</v>
      </c>
      <c r="K413" s="375">
        <v>12</v>
      </c>
      <c r="L413" s="370">
        <v>805</v>
      </c>
      <c r="M413" s="381">
        <v>62</v>
      </c>
      <c r="N413" s="172">
        <f t="shared" si="64"/>
        <v>78381.270903010023</v>
      </c>
      <c r="O413" s="17">
        <f t="shared" si="65"/>
        <v>971927.75919732428</v>
      </c>
    </row>
    <row r="414" spans="1:15">
      <c r="A414" s="321">
        <v>1</v>
      </c>
      <c r="B414" s="370" t="s">
        <v>410</v>
      </c>
      <c r="C414" s="371" t="s">
        <v>315</v>
      </c>
      <c r="D414" s="638" t="s">
        <v>413</v>
      </c>
      <c r="E414" s="378" t="s">
        <v>141</v>
      </c>
      <c r="F414" s="372">
        <f t="shared" si="66"/>
        <v>4</v>
      </c>
      <c r="G414" s="379">
        <v>4</v>
      </c>
      <c r="H414" s="379"/>
      <c r="I414" s="380"/>
      <c r="J414" s="374">
        <v>1800000</v>
      </c>
      <c r="K414" s="375">
        <v>12</v>
      </c>
      <c r="L414" s="370">
        <v>805</v>
      </c>
      <c r="M414" s="381">
        <v>4</v>
      </c>
      <c r="N414" s="172">
        <f t="shared" si="64"/>
        <v>72240.802675585292</v>
      </c>
      <c r="O414" s="17">
        <f t="shared" si="65"/>
        <v>57792.642140468233</v>
      </c>
    </row>
    <row r="415" spans="1:15">
      <c r="A415" s="321">
        <v>1</v>
      </c>
      <c r="B415" s="370" t="s">
        <v>410</v>
      </c>
      <c r="C415" s="371" t="s">
        <v>315</v>
      </c>
      <c r="D415" s="638" t="s">
        <v>413</v>
      </c>
      <c r="E415" s="378" t="s">
        <v>141</v>
      </c>
      <c r="F415" s="372">
        <f t="shared" si="66"/>
        <v>4.34</v>
      </c>
      <c r="G415" s="379">
        <v>4.34</v>
      </c>
      <c r="H415" s="379"/>
      <c r="I415" s="380"/>
      <c r="J415" s="374">
        <v>1800000</v>
      </c>
      <c r="K415" s="375">
        <v>12</v>
      </c>
      <c r="L415" s="370">
        <v>805</v>
      </c>
      <c r="M415" s="381">
        <v>31</v>
      </c>
      <c r="N415" s="172">
        <f t="shared" ref="N415:N474" si="67">F415*J415*K415/L415*35/52</f>
        <v>78381.270903010023</v>
      </c>
      <c r="O415" s="17">
        <f t="shared" si="65"/>
        <v>485963.87959866214</v>
      </c>
    </row>
    <row r="416" spans="1:15">
      <c r="A416" s="321">
        <v>1</v>
      </c>
      <c r="B416" s="370" t="s">
        <v>410</v>
      </c>
      <c r="C416" s="371" t="s">
        <v>315</v>
      </c>
      <c r="D416" s="638" t="s">
        <v>413</v>
      </c>
      <c r="E416" s="378" t="s">
        <v>137</v>
      </c>
      <c r="F416" s="372">
        <f t="shared" si="66"/>
        <v>4</v>
      </c>
      <c r="G416" s="379">
        <v>4</v>
      </c>
      <c r="H416" s="379"/>
      <c r="I416" s="380"/>
      <c r="J416" s="374">
        <v>1800000</v>
      </c>
      <c r="K416" s="375">
        <v>12</v>
      </c>
      <c r="L416" s="370">
        <v>805</v>
      </c>
      <c r="M416" s="381">
        <v>4</v>
      </c>
      <c r="N416" s="172">
        <f t="shared" si="67"/>
        <v>72240.802675585292</v>
      </c>
      <c r="O416" s="17">
        <f t="shared" si="65"/>
        <v>57792.642140468233</v>
      </c>
    </row>
    <row r="417" spans="1:15">
      <c r="A417" s="321">
        <v>1</v>
      </c>
      <c r="B417" s="370" t="s">
        <v>410</v>
      </c>
      <c r="C417" s="371" t="s">
        <v>315</v>
      </c>
      <c r="D417" s="638" t="s">
        <v>413</v>
      </c>
      <c r="E417" s="378" t="s">
        <v>137</v>
      </c>
      <c r="F417" s="372">
        <f t="shared" si="66"/>
        <v>4.34</v>
      </c>
      <c r="G417" s="379">
        <v>4.34</v>
      </c>
      <c r="H417" s="379"/>
      <c r="I417" s="380"/>
      <c r="J417" s="374">
        <v>1800000</v>
      </c>
      <c r="K417" s="375">
        <v>12</v>
      </c>
      <c r="L417" s="370">
        <v>805</v>
      </c>
      <c r="M417" s="381">
        <v>31</v>
      </c>
      <c r="N417" s="172">
        <f t="shared" si="67"/>
        <v>78381.270903010023</v>
      </c>
      <c r="O417" s="17">
        <f t="shared" si="65"/>
        <v>485963.87959866214</v>
      </c>
    </row>
    <row r="418" spans="1:15">
      <c r="A418" s="321">
        <v>1</v>
      </c>
      <c r="B418" s="370" t="s">
        <v>410</v>
      </c>
      <c r="C418" s="371" t="s">
        <v>315</v>
      </c>
      <c r="D418" s="638" t="s">
        <v>413</v>
      </c>
      <c r="E418" s="382" t="s">
        <v>347</v>
      </c>
      <c r="F418" s="372">
        <f t="shared" si="66"/>
        <v>4</v>
      </c>
      <c r="G418" s="379">
        <v>4</v>
      </c>
      <c r="H418" s="379"/>
      <c r="I418" s="380"/>
      <c r="J418" s="374">
        <v>1800000</v>
      </c>
      <c r="K418" s="375">
        <v>12</v>
      </c>
      <c r="L418" s="370">
        <v>805</v>
      </c>
      <c r="M418" s="381">
        <v>12</v>
      </c>
      <c r="N418" s="172">
        <f t="shared" si="67"/>
        <v>72240.802675585292</v>
      </c>
      <c r="O418" s="17">
        <f t="shared" si="65"/>
        <v>173377.9264214047</v>
      </c>
    </row>
    <row r="419" spans="1:15">
      <c r="A419" s="321">
        <v>1</v>
      </c>
      <c r="B419" s="370" t="s">
        <v>410</v>
      </c>
      <c r="C419" s="371" t="s">
        <v>315</v>
      </c>
      <c r="D419" s="638" t="s">
        <v>413</v>
      </c>
      <c r="E419" s="382" t="s">
        <v>347</v>
      </c>
      <c r="F419" s="372">
        <f t="shared" si="66"/>
        <v>4.34</v>
      </c>
      <c r="G419" s="379">
        <v>4.34</v>
      </c>
      <c r="H419" s="379"/>
      <c r="I419" s="380"/>
      <c r="J419" s="374">
        <v>1800000</v>
      </c>
      <c r="K419" s="375">
        <v>12</v>
      </c>
      <c r="L419" s="370">
        <v>805</v>
      </c>
      <c r="M419" s="381">
        <v>93</v>
      </c>
      <c r="N419" s="172">
        <f t="shared" si="67"/>
        <v>78381.270903010023</v>
      </c>
      <c r="O419" s="17">
        <f t="shared" si="65"/>
        <v>1457891.6387959865</v>
      </c>
    </row>
    <row r="420" spans="1:15">
      <c r="A420" s="321">
        <v>1</v>
      </c>
      <c r="B420" s="370" t="s">
        <v>410</v>
      </c>
      <c r="C420" s="371" t="s">
        <v>315</v>
      </c>
      <c r="D420" s="638" t="s">
        <v>414</v>
      </c>
      <c r="E420" s="383" t="s">
        <v>117</v>
      </c>
      <c r="F420" s="372">
        <f t="shared" si="66"/>
        <v>4</v>
      </c>
      <c r="G420" s="379">
        <v>4</v>
      </c>
      <c r="H420" s="379"/>
      <c r="I420" s="380"/>
      <c r="J420" s="374">
        <v>1800000</v>
      </c>
      <c r="K420" s="375">
        <v>12</v>
      </c>
      <c r="L420" s="370">
        <v>805</v>
      </c>
      <c r="M420" s="381">
        <v>70</v>
      </c>
      <c r="N420" s="172">
        <f t="shared" si="67"/>
        <v>72240.802675585292</v>
      </c>
      <c r="O420" s="17">
        <f t="shared" si="65"/>
        <v>1011371.2374581941</v>
      </c>
    </row>
    <row r="421" spans="1:15">
      <c r="A421" s="321">
        <v>1</v>
      </c>
      <c r="B421" s="370" t="s">
        <v>410</v>
      </c>
      <c r="C421" s="371" t="s">
        <v>315</v>
      </c>
      <c r="D421" s="638" t="s">
        <v>415</v>
      </c>
      <c r="E421" s="383" t="s">
        <v>56</v>
      </c>
      <c r="F421" s="372">
        <f t="shared" si="66"/>
        <v>4.0599999999999996</v>
      </c>
      <c r="G421" s="379">
        <v>4.0599999999999996</v>
      </c>
      <c r="H421" s="379"/>
      <c r="I421" s="380"/>
      <c r="J421" s="374">
        <v>1800000</v>
      </c>
      <c r="K421" s="375">
        <v>12</v>
      </c>
      <c r="L421" s="370">
        <v>805</v>
      </c>
      <c r="M421" s="381">
        <v>35</v>
      </c>
      <c r="N421" s="172">
        <f t="shared" si="67"/>
        <v>73324.414715719045</v>
      </c>
      <c r="O421" s="17">
        <f t="shared" si="65"/>
        <v>513270.90301003336</v>
      </c>
    </row>
    <row r="422" spans="1:15">
      <c r="A422" s="321">
        <v>1</v>
      </c>
      <c r="B422" s="370" t="s">
        <v>410</v>
      </c>
      <c r="C422" s="371" t="s">
        <v>315</v>
      </c>
      <c r="D422" s="638" t="s">
        <v>415</v>
      </c>
      <c r="E422" s="383" t="s">
        <v>138</v>
      </c>
      <c r="F422" s="372">
        <f t="shared" si="66"/>
        <v>4.0599999999999996</v>
      </c>
      <c r="G422" s="379">
        <v>4.0599999999999996</v>
      </c>
      <c r="H422" s="379"/>
      <c r="I422" s="380"/>
      <c r="J422" s="374">
        <v>1800000</v>
      </c>
      <c r="K422" s="375">
        <v>12</v>
      </c>
      <c r="L422" s="370">
        <v>805</v>
      </c>
      <c r="M422" s="381">
        <v>35</v>
      </c>
      <c r="N422" s="172">
        <f t="shared" si="67"/>
        <v>73324.414715719045</v>
      </c>
      <c r="O422" s="17">
        <f t="shared" si="65"/>
        <v>513270.90301003336</v>
      </c>
    </row>
    <row r="423" spans="1:15">
      <c r="A423" s="321">
        <v>1</v>
      </c>
      <c r="B423" s="370" t="s">
        <v>410</v>
      </c>
      <c r="C423" s="371" t="s">
        <v>315</v>
      </c>
      <c r="D423" s="638" t="s">
        <v>416</v>
      </c>
      <c r="E423" s="383" t="s">
        <v>120</v>
      </c>
      <c r="F423" s="379">
        <f t="shared" si="66"/>
        <v>4.83</v>
      </c>
      <c r="G423" s="379">
        <v>4.68</v>
      </c>
      <c r="H423" s="379">
        <v>0.15</v>
      </c>
      <c r="I423" s="380"/>
      <c r="J423" s="374">
        <v>1800000</v>
      </c>
      <c r="K423" s="375">
        <v>12</v>
      </c>
      <c r="L423" s="370">
        <v>805</v>
      </c>
      <c r="M423" s="381">
        <v>35</v>
      </c>
      <c r="N423" s="172">
        <f t="shared" si="67"/>
        <v>87230.769230769234</v>
      </c>
      <c r="O423" s="17">
        <f t="shared" si="65"/>
        <v>610615.38461538462</v>
      </c>
    </row>
    <row r="424" spans="1:15">
      <c r="A424" s="371">
        <v>2</v>
      </c>
      <c r="B424" s="370" t="s">
        <v>417</v>
      </c>
      <c r="C424" s="371" t="s">
        <v>135</v>
      </c>
      <c r="D424" s="636" t="s">
        <v>416</v>
      </c>
      <c r="E424" s="378" t="s">
        <v>3</v>
      </c>
      <c r="F424" s="379">
        <f t="shared" si="66"/>
        <v>4.83</v>
      </c>
      <c r="G424" s="372">
        <v>4.68</v>
      </c>
      <c r="H424" s="372">
        <v>0.15</v>
      </c>
      <c r="I424" s="373"/>
      <c r="J424" s="374">
        <v>1800000</v>
      </c>
      <c r="K424" s="375">
        <v>12</v>
      </c>
      <c r="L424" s="370">
        <v>805</v>
      </c>
      <c r="M424" s="321">
        <v>175</v>
      </c>
      <c r="N424" s="172">
        <f t="shared" si="67"/>
        <v>87230.769230769234</v>
      </c>
      <c r="O424" s="17">
        <f t="shared" si="65"/>
        <v>3053076.9230769235</v>
      </c>
    </row>
    <row r="425" spans="1:15">
      <c r="A425" s="376">
        <v>2</v>
      </c>
      <c r="B425" s="370" t="s">
        <v>417</v>
      </c>
      <c r="C425" s="371" t="s">
        <v>135</v>
      </c>
      <c r="D425" s="636" t="s">
        <v>416</v>
      </c>
      <c r="E425" s="378" t="s">
        <v>137</v>
      </c>
      <c r="F425" s="379">
        <f t="shared" si="66"/>
        <v>4.83</v>
      </c>
      <c r="G425" s="372">
        <v>4.68</v>
      </c>
      <c r="H425" s="372">
        <v>0.15</v>
      </c>
      <c r="I425" s="380"/>
      <c r="J425" s="374">
        <v>1800000</v>
      </c>
      <c r="K425" s="375">
        <v>12</v>
      </c>
      <c r="L425" s="370">
        <v>805</v>
      </c>
      <c r="M425" s="321">
        <v>245</v>
      </c>
      <c r="N425" s="172">
        <f t="shared" si="67"/>
        <v>87230.769230769234</v>
      </c>
      <c r="O425" s="17">
        <f t="shared" si="65"/>
        <v>4274307.692307693</v>
      </c>
    </row>
    <row r="426" spans="1:15">
      <c r="A426" s="376">
        <v>2</v>
      </c>
      <c r="B426" s="370" t="s">
        <v>417</v>
      </c>
      <c r="C426" s="371" t="s">
        <v>135</v>
      </c>
      <c r="D426" s="636" t="s">
        <v>416</v>
      </c>
      <c r="E426" s="378" t="s">
        <v>120</v>
      </c>
      <c r="F426" s="379">
        <f t="shared" si="66"/>
        <v>4.83</v>
      </c>
      <c r="G426" s="372">
        <v>4.68</v>
      </c>
      <c r="H426" s="372">
        <v>0.15</v>
      </c>
      <c r="I426" s="380"/>
      <c r="J426" s="374">
        <v>1800000</v>
      </c>
      <c r="K426" s="375">
        <v>12</v>
      </c>
      <c r="L426" s="370">
        <v>805</v>
      </c>
      <c r="M426" s="321">
        <v>35</v>
      </c>
      <c r="N426" s="172">
        <f t="shared" si="67"/>
        <v>87230.769230769234</v>
      </c>
      <c r="O426" s="17">
        <f t="shared" si="65"/>
        <v>610615.38461538462</v>
      </c>
    </row>
    <row r="427" spans="1:15">
      <c r="A427" s="376">
        <v>2</v>
      </c>
      <c r="B427" s="370" t="s">
        <v>417</v>
      </c>
      <c r="C427" s="371" t="s">
        <v>135</v>
      </c>
      <c r="D427" s="636" t="s">
        <v>416</v>
      </c>
      <c r="E427" s="378" t="s">
        <v>140</v>
      </c>
      <c r="F427" s="379">
        <f t="shared" si="66"/>
        <v>4.83</v>
      </c>
      <c r="G427" s="372">
        <v>4.68</v>
      </c>
      <c r="H427" s="372">
        <v>0.15</v>
      </c>
      <c r="I427" s="380"/>
      <c r="J427" s="374">
        <v>1800000</v>
      </c>
      <c r="K427" s="375">
        <v>12</v>
      </c>
      <c r="L427" s="370">
        <v>805</v>
      </c>
      <c r="M427" s="321">
        <v>35</v>
      </c>
      <c r="N427" s="172">
        <f t="shared" si="67"/>
        <v>87230.769230769234</v>
      </c>
      <c r="O427" s="17">
        <f t="shared" si="65"/>
        <v>610615.38461538462</v>
      </c>
    </row>
    <row r="428" spans="1:15">
      <c r="A428" s="376">
        <v>2</v>
      </c>
      <c r="B428" s="370" t="s">
        <v>417</v>
      </c>
      <c r="C428" s="371" t="s">
        <v>135</v>
      </c>
      <c r="D428" s="636" t="s">
        <v>416</v>
      </c>
      <c r="E428" s="378" t="s">
        <v>138</v>
      </c>
      <c r="F428" s="379">
        <f t="shared" si="66"/>
        <v>4.83</v>
      </c>
      <c r="G428" s="372">
        <v>4.68</v>
      </c>
      <c r="H428" s="372">
        <v>0.15</v>
      </c>
      <c r="I428" s="380"/>
      <c r="J428" s="374">
        <v>1800000</v>
      </c>
      <c r="K428" s="375">
        <v>12</v>
      </c>
      <c r="L428" s="370">
        <v>805</v>
      </c>
      <c r="M428" s="321">
        <v>70</v>
      </c>
      <c r="N428" s="172">
        <f t="shared" si="67"/>
        <v>87230.769230769234</v>
      </c>
      <c r="O428" s="17">
        <f t="shared" si="65"/>
        <v>1221230.7692307692</v>
      </c>
    </row>
    <row r="429" spans="1:15">
      <c r="A429" s="376">
        <v>2</v>
      </c>
      <c r="B429" s="370" t="s">
        <v>417</v>
      </c>
      <c r="C429" s="371" t="s">
        <v>135</v>
      </c>
      <c r="D429" s="636" t="s">
        <v>416</v>
      </c>
      <c r="E429" s="382" t="s">
        <v>347</v>
      </c>
      <c r="F429" s="379">
        <f t="shared" si="66"/>
        <v>4.83</v>
      </c>
      <c r="G429" s="372">
        <v>4.68</v>
      </c>
      <c r="H429" s="372">
        <v>0.15</v>
      </c>
      <c r="I429" s="380"/>
      <c r="J429" s="374">
        <v>1800000</v>
      </c>
      <c r="K429" s="375">
        <v>12</v>
      </c>
      <c r="L429" s="370">
        <v>805</v>
      </c>
      <c r="M429" s="385">
        <v>70</v>
      </c>
      <c r="N429" s="172">
        <f t="shared" si="67"/>
        <v>87230.769230769234</v>
      </c>
      <c r="O429" s="17">
        <f t="shared" si="65"/>
        <v>1221230.7692307692</v>
      </c>
    </row>
    <row r="430" spans="1:15">
      <c r="A430" s="376">
        <v>2</v>
      </c>
      <c r="B430" s="370" t="s">
        <v>417</v>
      </c>
      <c r="C430" s="371" t="s">
        <v>135</v>
      </c>
      <c r="D430" s="636" t="s">
        <v>416</v>
      </c>
      <c r="E430" s="382" t="s">
        <v>418</v>
      </c>
      <c r="F430" s="379">
        <f t="shared" si="66"/>
        <v>4.83</v>
      </c>
      <c r="G430" s="372">
        <v>4.68</v>
      </c>
      <c r="H430" s="372">
        <v>0.15</v>
      </c>
      <c r="I430" s="380"/>
      <c r="J430" s="374">
        <v>1800000</v>
      </c>
      <c r="K430" s="375">
        <v>12</v>
      </c>
      <c r="L430" s="370">
        <v>805</v>
      </c>
      <c r="M430" s="385">
        <v>70</v>
      </c>
      <c r="N430" s="172">
        <f t="shared" si="67"/>
        <v>87230.769230769234</v>
      </c>
      <c r="O430" s="17">
        <f t="shared" si="65"/>
        <v>1221230.7692307692</v>
      </c>
    </row>
    <row r="431" spans="1:15">
      <c r="A431" s="376">
        <v>2</v>
      </c>
      <c r="B431" s="370" t="s">
        <v>417</v>
      </c>
      <c r="C431" s="371" t="s">
        <v>135</v>
      </c>
      <c r="D431" s="638" t="s">
        <v>414</v>
      </c>
      <c r="E431" s="383" t="s">
        <v>117</v>
      </c>
      <c r="F431" s="379">
        <f t="shared" si="66"/>
        <v>4</v>
      </c>
      <c r="G431" s="379">
        <v>4</v>
      </c>
      <c r="H431" s="379"/>
      <c r="I431" s="380"/>
      <c r="J431" s="374">
        <v>1800000</v>
      </c>
      <c r="K431" s="375">
        <v>12</v>
      </c>
      <c r="L431" s="370">
        <v>805</v>
      </c>
      <c r="M431" s="381">
        <v>70</v>
      </c>
      <c r="N431" s="172">
        <f t="shared" si="67"/>
        <v>72240.802675585292</v>
      </c>
      <c r="O431" s="17">
        <f t="shared" si="65"/>
        <v>1011371.2374581941</v>
      </c>
    </row>
    <row r="432" spans="1:15">
      <c r="A432" s="376">
        <v>2</v>
      </c>
      <c r="B432" s="370" t="s">
        <v>417</v>
      </c>
      <c r="C432" s="371" t="s">
        <v>135</v>
      </c>
      <c r="D432" s="638" t="s">
        <v>415</v>
      </c>
      <c r="E432" s="383" t="s">
        <v>56</v>
      </c>
      <c r="F432" s="379">
        <f t="shared" si="66"/>
        <v>4.0599999999999996</v>
      </c>
      <c r="G432" s="379">
        <v>4.0599999999999996</v>
      </c>
      <c r="H432" s="379"/>
      <c r="I432" s="380"/>
      <c r="J432" s="374">
        <v>1800000</v>
      </c>
      <c r="K432" s="375">
        <v>12</v>
      </c>
      <c r="L432" s="370">
        <v>805</v>
      </c>
      <c r="M432" s="381">
        <v>35</v>
      </c>
      <c r="N432" s="172">
        <f t="shared" si="67"/>
        <v>73324.414715719045</v>
      </c>
      <c r="O432" s="17">
        <f t="shared" si="65"/>
        <v>513270.90301003336</v>
      </c>
    </row>
    <row r="433" spans="1:15">
      <c r="A433" s="376">
        <v>2</v>
      </c>
      <c r="B433" s="370" t="s">
        <v>417</v>
      </c>
      <c r="C433" s="371" t="s">
        <v>135</v>
      </c>
      <c r="D433" s="638" t="s">
        <v>413</v>
      </c>
      <c r="E433" s="378" t="s">
        <v>306</v>
      </c>
      <c r="F433" s="379">
        <f t="shared" si="66"/>
        <v>4</v>
      </c>
      <c r="G433" s="379">
        <v>4</v>
      </c>
      <c r="H433" s="379"/>
      <c r="I433" s="380"/>
      <c r="J433" s="374">
        <v>1800000</v>
      </c>
      <c r="K433" s="375">
        <v>12</v>
      </c>
      <c r="L433" s="370">
        <v>805</v>
      </c>
      <c r="M433" s="381">
        <v>8</v>
      </c>
      <c r="N433" s="172">
        <f t="shared" si="67"/>
        <v>72240.802675585292</v>
      </c>
      <c r="O433" s="17">
        <f t="shared" si="65"/>
        <v>115585.28428093647</v>
      </c>
    </row>
    <row r="434" spans="1:15">
      <c r="A434" s="376">
        <v>2</v>
      </c>
      <c r="B434" s="370" t="s">
        <v>417</v>
      </c>
      <c r="C434" s="371" t="s">
        <v>135</v>
      </c>
      <c r="D434" s="638" t="s">
        <v>413</v>
      </c>
      <c r="E434" s="378" t="s">
        <v>306</v>
      </c>
      <c r="F434" s="379">
        <f t="shared" si="66"/>
        <v>4.34</v>
      </c>
      <c r="G434" s="379">
        <v>4.34</v>
      </c>
      <c r="H434" s="379"/>
      <c r="I434" s="380"/>
      <c r="J434" s="374">
        <v>1800000</v>
      </c>
      <c r="K434" s="375">
        <v>12</v>
      </c>
      <c r="L434" s="370">
        <v>805</v>
      </c>
      <c r="M434" s="381">
        <v>62</v>
      </c>
      <c r="N434" s="172">
        <f t="shared" si="67"/>
        <v>78381.270903010023</v>
      </c>
      <c r="O434" s="17">
        <f t="shared" si="65"/>
        <v>971927.75919732428</v>
      </c>
    </row>
    <row r="435" spans="1:15">
      <c r="A435" s="376">
        <v>2</v>
      </c>
      <c r="B435" s="370" t="s">
        <v>417</v>
      </c>
      <c r="C435" s="371" t="s">
        <v>135</v>
      </c>
      <c r="D435" s="638" t="s">
        <v>419</v>
      </c>
      <c r="E435" s="383" t="s">
        <v>122</v>
      </c>
      <c r="F435" s="379">
        <f t="shared" si="66"/>
        <v>4.34</v>
      </c>
      <c r="G435" s="379">
        <v>4.34</v>
      </c>
      <c r="H435" s="379"/>
      <c r="I435" s="380"/>
      <c r="J435" s="374">
        <v>1800000</v>
      </c>
      <c r="K435" s="375">
        <v>12</v>
      </c>
      <c r="L435" s="370">
        <v>805</v>
      </c>
      <c r="M435" s="381">
        <v>35</v>
      </c>
      <c r="N435" s="172">
        <f t="shared" si="67"/>
        <v>78381.270903010023</v>
      </c>
      <c r="O435" s="17">
        <f t="shared" si="65"/>
        <v>548668.89632107015</v>
      </c>
    </row>
    <row r="436" spans="1:15" ht="31.5">
      <c r="A436" s="376">
        <v>2</v>
      </c>
      <c r="B436" s="370" t="s">
        <v>417</v>
      </c>
      <c r="C436" s="371" t="s">
        <v>135</v>
      </c>
      <c r="D436" s="638" t="s">
        <v>420</v>
      </c>
      <c r="E436" s="383" t="s">
        <v>115</v>
      </c>
      <c r="F436" s="379">
        <f t="shared" si="66"/>
        <v>4.34</v>
      </c>
      <c r="G436" s="379">
        <v>4.34</v>
      </c>
      <c r="H436" s="379"/>
      <c r="I436" s="380"/>
      <c r="J436" s="374">
        <v>1800000</v>
      </c>
      <c r="K436" s="375">
        <v>12</v>
      </c>
      <c r="L436" s="370">
        <v>805</v>
      </c>
      <c r="M436" s="381">
        <v>96</v>
      </c>
      <c r="N436" s="172">
        <f t="shared" si="67"/>
        <v>78381.270903010023</v>
      </c>
      <c r="O436" s="17">
        <f t="shared" si="65"/>
        <v>1504920.4013377926</v>
      </c>
    </row>
    <row r="437" spans="1:15" ht="31.5">
      <c r="A437" s="376">
        <v>2</v>
      </c>
      <c r="B437" s="370" t="s">
        <v>417</v>
      </c>
      <c r="C437" s="371" t="s">
        <v>135</v>
      </c>
      <c r="D437" s="638" t="s">
        <v>420</v>
      </c>
      <c r="E437" s="383" t="s">
        <v>115</v>
      </c>
      <c r="F437" s="379">
        <f t="shared" si="66"/>
        <v>4.68</v>
      </c>
      <c r="G437" s="379">
        <v>4.68</v>
      </c>
      <c r="H437" s="379"/>
      <c r="I437" s="380"/>
      <c r="J437" s="374">
        <v>1800000</v>
      </c>
      <c r="K437" s="375">
        <v>12</v>
      </c>
      <c r="L437" s="370">
        <v>805</v>
      </c>
      <c r="M437" s="381">
        <v>44</v>
      </c>
      <c r="N437" s="172">
        <f t="shared" si="67"/>
        <v>84521.739130434784</v>
      </c>
      <c r="O437" s="17">
        <f t="shared" si="65"/>
        <v>743791.30434782605</v>
      </c>
    </row>
    <row r="438" spans="1:15">
      <c r="A438" s="376">
        <v>2</v>
      </c>
      <c r="B438" s="370" t="s">
        <v>417</v>
      </c>
      <c r="C438" s="371" t="s">
        <v>135</v>
      </c>
      <c r="D438" s="638" t="s">
        <v>421</v>
      </c>
      <c r="E438" s="383" t="s">
        <v>141</v>
      </c>
      <c r="F438" s="379">
        <f t="shared" si="66"/>
        <v>4.68</v>
      </c>
      <c r="G438" s="379">
        <v>4.68</v>
      </c>
      <c r="H438" s="379"/>
      <c r="I438" s="380"/>
      <c r="J438" s="374">
        <v>1800000</v>
      </c>
      <c r="K438" s="375">
        <v>12</v>
      </c>
      <c r="L438" s="370">
        <v>805</v>
      </c>
      <c r="M438" s="381">
        <v>35</v>
      </c>
      <c r="N438" s="172">
        <f t="shared" si="67"/>
        <v>84521.739130434784</v>
      </c>
      <c r="O438" s="17">
        <f t="shared" si="65"/>
        <v>591652.17391304346</v>
      </c>
    </row>
    <row r="439" spans="1:15">
      <c r="A439" s="376">
        <v>2</v>
      </c>
      <c r="B439" s="370" t="s">
        <v>417</v>
      </c>
      <c r="C439" s="371" t="s">
        <v>135</v>
      </c>
      <c r="D439" s="638" t="s">
        <v>422</v>
      </c>
      <c r="E439" s="383" t="s">
        <v>138</v>
      </c>
      <c r="F439" s="379">
        <f t="shared" si="66"/>
        <v>5.66</v>
      </c>
      <c r="G439" s="379">
        <v>5.36</v>
      </c>
      <c r="H439" s="379">
        <v>0.3</v>
      </c>
      <c r="I439" s="380"/>
      <c r="J439" s="374">
        <v>1800000</v>
      </c>
      <c r="K439" s="375">
        <v>12</v>
      </c>
      <c r="L439" s="370">
        <v>805</v>
      </c>
      <c r="M439" s="381">
        <v>35</v>
      </c>
      <c r="N439" s="172">
        <f t="shared" si="67"/>
        <v>102220.73578595318</v>
      </c>
      <c r="O439" s="17">
        <f t="shared" si="65"/>
        <v>715545.15050167229</v>
      </c>
    </row>
    <row r="440" spans="1:15">
      <c r="A440" s="386">
        <v>2</v>
      </c>
      <c r="B440" s="370" t="s">
        <v>423</v>
      </c>
      <c r="C440" s="371" t="s">
        <v>191</v>
      </c>
      <c r="D440" s="638" t="s">
        <v>421</v>
      </c>
      <c r="E440" s="378" t="s">
        <v>3</v>
      </c>
      <c r="F440" s="372">
        <f>G440+H440+I440</f>
        <v>4.68</v>
      </c>
      <c r="G440" s="372">
        <v>4.68</v>
      </c>
      <c r="H440" s="372"/>
      <c r="I440" s="373"/>
      <c r="J440" s="374">
        <v>1800000</v>
      </c>
      <c r="K440" s="375">
        <v>12</v>
      </c>
      <c r="L440" s="370">
        <v>805</v>
      </c>
      <c r="M440" s="321">
        <v>175</v>
      </c>
      <c r="N440" s="172">
        <f t="shared" si="67"/>
        <v>84521.739130434784</v>
      </c>
      <c r="O440" s="17">
        <f t="shared" si="65"/>
        <v>2958260.8695652173</v>
      </c>
    </row>
    <row r="441" spans="1:15">
      <c r="A441" s="386">
        <v>2</v>
      </c>
      <c r="B441" s="370" t="s">
        <v>423</v>
      </c>
      <c r="C441" s="371" t="s">
        <v>191</v>
      </c>
      <c r="D441" s="638" t="s">
        <v>421</v>
      </c>
      <c r="E441" s="378" t="s">
        <v>137</v>
      </c>
      <c r="F441" s="372">
        <f t="shared" ref="F441:F454" si="68">G441+H441+I441</f>
        <v>4.68</v>
      </c>
      <c r="G441" s="372">
        <v>4.68</v>
      </c>
      <c r="H441" s="379"/>
      <c r="I441" s="380"/>
      <c r="J441" s="374">
        <v>1800000</v>
      </c>
      <c r="K441" s="375">
        <v>12</v>
      </c>
      <c r="L441" s="370">
        <v>805</v>
      </c>
      <c r="M441" s="321">
        <v>245</v>
      </c>
      <c r="N441" s="172">
        <f t="shared" si="67"/>
        <v>84521.739130434784</v>
      </c>
      <c r="O441" s="17">
        <f t="shared" si="65"/>
        <v>4141565.2173913042</v>
      </c>
    </row>
    <row r="442" spans="1:15">
      <c r="A442" s="386">
        <v>2</v>
      </c>
      <c r="B442" s="370" t="s">
        <v>423</v>
      </c>
      <c r="C442" s="371" t="s">
        <v>191</v>
      </c>
      <c r="D442" s="638" t="s">
        <v>421</v>
      </c>
      <c r="E442" s="378" t="s">
        <v>120</v>
      </c>
      <c r="F442" s="372">
        <f t="shared" si="68"/>
        <v>4.68</v>
      </c>
      <c r="G442" s="372">
        <v>4.68</v>
      </c>
      <c r="H442" s="379"/>
      <c r="I442" s="380"/>
      <c r="J442" s="374">
        <v>1800000</v>
      </c>
      <c r="K442" s="375">
        <v>12</v>
      </c>
      <c r="L442" s="370">
        <v>805</v>
      </c>
      <c r="M442" s="321">
        <v>35</v>
      </c>
      <c r="N442" s="172">
        <f t="shared" si="67"/>
        <v>84521.739130434784</v>
      </c>
      <c r="O442" s="17">
        <f t="shared" si="65"/>
        <v>591652.17391304346</v>
      </c>
    </row>
    <row r="443" spans="1:15">
      <c r="A443" s="321">
        <v>2</v>
      </c>
      <c r="B443" s="370" t="s">
        <v>423</v>
      </c>
      <c r="C443" s="371" t="s">
        <v>191</v>
      </c>
      <c r="D443" s="638" t="s">
        <v>421</v>
      </c>
      <c r="E443" s="378" t="s">
        <v>140</v>
      </c>
      <c r="F443" s="372">
        <f t="shared" si="68"/>
        <v>4.68</v>
      </c>
      <c r="G443" s="372">
        <v>4.68</v>
      </c>
      <c r="H443" s="379"/>
      <c r="I443" s="380"/>
      <c r="J443" s="374">
        <v>1800000</v>
      </c>
      <c r="K443" s="375">
        <v>12</v>
      </c>
      <c r="L443" s="370">
        <v>805</v>
      </c>
      <c r="M443" s="321">
        <v>35</v>
      </c>
      <c r="N443" s="172">
        <f t="shared" si="67"/>
        <v>84521.739130434784</v>
      </c>
      <c r="O443" s="17">
        <f t="shared" si="65"/>
        <v>591652.17391304346</v>
      </c>
    </row>
    <row r="444" spans="1:15">
      <c r="A444" s="321">
        <v>2</v>
      </c>
      <c r="B444" s="370" t="s">
        <v>423</v>
      </c>
      <c r="C444" s="371" t="s">
        <v>191</v>
      </c>
      <c r="D444" s="638" t="s">
        <v>421</v>
      </c>
      <c r="E444" s="378" t="s">
        <v>306</v>
      </c>
      <c r="F444" s="372">
        <f t="shared" si="68"/>
        <v>4.68</v>
      </c>
      <c r="G444" s="372">
        <v>4.68</v>
      </c>
      <c r="H444" s="379"/>
      <c r="I444" s="380"/>
      <c r="J444" s="374">
        <v>1800000</v>
      </c>
      <c r="K444" s="375">
        <v>12</v>
      </c>
      <c r="L444" s="370">
        <v>805</v>
      </c>
      <c r="M444" s="321">
        <v>70</v>
      </c>
      <c r="N444" s="172">
        <f t="shared" si="67"/>
        <v>84521.739130434784</v>
      </c>
      <c r="O444" s="17">
        <f t="shared" ref="O444:O505" si="69">N444*0.2*M444</f>
        <v>1183304.3478260869</v>
      </c>
    </row>
    <row r="445" spans="1:15">
      <c r="A445" s="321">
        <v>2</v>
      </c>
      <c r="B445" s="370" t="s">
        <v>423</v>
      </c>
      <c r="C445" s="371" t="s">
        <v>191</v>
      </c>
      <c r="D445" s="638" t="s">
        <v>421</v>
      </c>
      <c r="E445" s="378" t="s">
        <v>138</v>
      </c>
      <c r="F445" s="372">
        <f t="shared" si="68"/>
        <v>4.68</v>
      </c>
      <c r="G445" s="372">
        <v>4.68</v>
      </c>
      <c r="H445" s="379"/>
      <c r="I445" s="380"/>
      <c r="J445" s="374">
        <v>1800000</v>
      </c>
      <c r="K445" s="375">
        <v>12</v>
      </c>
      <c r="L445" s="370">
        <v>805</v>
      </c>
      <c r="M445" s="321">
        <v>70</v>
      </c>
      <c r="N445" s="172">
        <f t="shared" si="67"/>
        <v>84521.739130434784</v>
      </c>
      <c r="O445" s="17">
        <f t="shared" si="69"/>
        <v>1183304.3478260869</v>
      </c>
    </row>
    <row r="446" spans="1:15">
      <c r="A446" s="321">
        <v>2</v>
      </c>
      <c r="B446" s="370" t="s">
        <v>423</v>
      </c>
      <c r="C446" s="371" t="s">
        <v>191</v>
      </c>
      <c r="D446" s="638" t="s">
        <v>421</v>
      </c>
      <c r="E446" s="378" t="s">
        <v>141</v>
      </c>
      <c r="F446" s="372">
        <f t="shared" si="68"/>
        <v>4.68</v>
      </c>
      <c r="G446" s="372">
        <v>4.68</v>
      </c>
      <c r="H446" s="379"/>
      <c r="I446" s="380"/>
      <c r="J446" s="374">
        <v>1800000</v>
      </c>
      <c r="K446" s="375">
        <v>12</v>
      </c>
      <c r="L446" s="370">
        <v>805</v>
      </c>
      <c r="M446" s="321">
        <v>35</v>
      </c>
      <c r="N446" s="172">
        <f t="shared" si="67"/>
        <v>84521.739130434784</v>
      </c>
      <c r="O446" s="17">
        <f t="shared" si="69"/>
        <v>591652.17391304346</v>
      </c>
    </row>
    <row r="447" spans="1:15">
      <c r="A447" s="321">
        <v>2</v>
      </c>
      <c r="B447" s="370" t="s">
        <v>423</v>
      </c>
      <c r="C447" s="371" t="s">
        <v>191</v>
      </c>
      <c r="D447" s="638" t="s">
        <v>421</v>
      </c>
      <c r="E447" s="382" t="s">
        <v>347</v>
      </c>
      <c r="F447" s="372">
        <f t="shared" si="68"/>
        <v>4.68</v>
      </c>
      <c r="G447" s="372">
        <v>4.68</v>
      </c>
      <c r="H447" s="379"/>
      <c r="I447" s="380"/>
      <c r="J447" s="374">
        <v>1800000</v>
      </c>
      <c r="K447" s="375">
        <v>12</v>
      </c>
      <c r="L447" s="370">
        <v>805</v>
      </c>
      <c r="M447" s="385">
        <v>70</v>
      </c>
      <c r="N447" s="172">
        <f t="shared" si="67"/>
        <v>84521.739130434784</v>
      </c>
      <c r="O447" s="17">
        <f t="shared" si="69"/>
        <v>1183304.3478260869</v>
      </c>
    </row>
    <row r="448" spans="1:15">
      <c r="A448" s="321">
        <v>2</v>
      </c>
      <c r="B448" s="370" t="s">
        <v>423</v>
      </c>
      <c r="C448" s="371" t="s">
        <v>191</v>
      </c>
      <c r="D448" s="638" t="s">
        <v>421</v>
      </c>
      <c r="E448" s="382" t="s">
        <v>418</v>
      </c>
      <c r="F448" s="372">
        <f t="shared" si="68"/>
        <v>4.68</v>
      </c>
      <c r="G448" s="372">
        <v>4.68</v>
      </c>
      <c r="H448" s="379"/>
      <c r="I448" s="380"/>
      <c r="J448" s="374">
        <v>1800000</v>
      </c>
      <c r="K448" s="375">
        <v>12</v>
      </c>
      <c r="L448" s="370">
        <v>805</v>
      </c>
      <c r="M448" s="385">
        <v>70</v>
      </c>
      <c r="N448" s="172">
        <f t="shared" si="67"/>
        <v>84521.739130434784</v>
      </c>
      <c r="O448" s="17">
        <f t="shared" si="69"/>
        <v>1183304.3478260869</v>
      </c>
    </row>
    <row r="449" spans="1:15">
      <c r="A449" s="321">
        <v>2</v>
      </c>
      <c r="B449" s="370" t="s">
        <v>423</v>
      </c>
      <c r="C449" s="371" t="s">
        <v>191</v>
      </c>
      <c r="D449" s="638" t="s">
        <v>414</v>
      </c>
      <c r="E449" s="383" t="s">
        <v>117</v>
      </c>
      <c r="F449" s="372">
        <f t="shared" si="68"/>
        <v>4</v>
      </c>
      <c r="G449" s="379">
        <v>4</v>
      </c>
      <c r="H449" s="379"/>
      <c r="I449" s="380"/>
      <c r="J449" s="374">
        <v>1800000</v>
      </c>
      <c r="K449" s="375">
        <v>12</v>
      </c>
      <c r="L449" s="370">
        <v>805</v>
      </c>
      <c r="M449" s="381">
        <v>70</v>
      </c>
      <c r="N449" s="172">
        <f t="shared" si="67"/>
        <v>72240.802675585292</v>
      </c>
      <c r="O449" s="17">
        <f t="shared" si="69"/>
        <v>1011371.2374581941</v>
      </c>
    </row>
    <row r="450" spans="1:15">
      <c r="A450" s="321">
        <v>2</v>
      </c>
      <c r="B450" s="370" t="s">
        <v>423</v>
      </c>
      <c r="C450" s="371" t="s">
        <v>191</v>
      </c>
      <c r="D450" s="638" t="s">
        <v>415</v>
      </c>
      <c r="E450" s="383" t="s">
        <v>56</v>
      </c>
      <c r="F450" s="372">
        <f t="shared" si="68"/>
        <v>4.0599999999999996</v>
      </c>
      <c r="G450" s="379">
        <v>4.0599999999999996</v>
      </c>
      <c r="H450" s="379"/>
      <c r="I450" s="380"/>
      <c r="J450" s="374">
        <v>1800000</v>
      </c>
      <c r="K450" s="375">
        <v>12</v>
      </c>
      <c r="L450" s="370">
        <v>805</v>
      </c>
      <c r="M450" s="381">
        <v>35</v>
      </c>
      <c r="N450" s="172">
        <f t="shared" si="67"/>
        <v>73324.414715719045</v>
      </c>
      <c r="O450" s="17">
        <f t="shared" si="69"/>
        <v>513270.90301003336</v>
      </c>
    </row>
    <row r="451" spans="1:15">
      <c r="A451" s="321">
        <v>2</v>
      </c>
      <c r="B451" s="370" t="s">
        <v>423</v>
      </c>
      <c r="C451" s="371" t="s">
        <v>191</v>
      </c>
      <c r="D451" s="638" t="s">
        <v>419</v>
      </c>
      <c r="E451" s="383" t="s">
        <v>122</v>
      </c>
      <c r="F451" s="372">
        <f t="shared" si="68"/>
        <v>4.34</v>
      </c>
      <c r="G451" s="379">
        <v>4.34</v>
      </c>
      <c r="H451" s="379"/>
      <c r="I451" s="380"/>
      <c r="J451" s="374">
        <v>1800000</v>
      </c>
      <c r="K451" s="375">
        <v>12</v>
      </c>
      <c r="L451" s="370">
        <v>805</v>
      </c>
      <c r="M451" s="381">
        <v>35</v>
      </c>
      <c r="N451" s="172">
        <f t="shared" si="67"/>
        <v>78381.270903010023</v>
      </c>
      <c r="O451" s="17">
        <f t="shared" si="69"/>
        <v>548668.89632107015</v>
      </c>
    </row>
    <row r="452" spans="1:15" ht="31.5">
      <c r="A452" s="321">
        <v>2</v>
      </c>
      <c r="B452" s="370" t="s">
        <v>423</v>
      </c>
      <c r="C452" s="371" t="s">
        <v>191</v>
      </c>
      <c r="D452" s="638" t="s">
        <v>420</v>
      </c>
      <c r="E452" s="383" t="s">
        <v>115</v>
      </c>
      <c r="F452" s="379">
        <f t="shared" si="68"/>
        <v>4.34</v>
      </c>
      <c r="G452" s="379">
        <v>4.34</v>
      </c>
      <c r="H452" s="379"/>
      <c r="I452" s="380"/>
      <c r="J452" s="374">
        <v>1800000</v>
      </c>
      <c r="K452" s="375">
        <v>12</v>
      </c>
      <c r="L452" s="370">
        <v>805</v>
      </c>
      <c r="M452" s="381">
        <v>96</v>
      </c>
      <c r="N452" s="172">
        <f t="shared" si="67"/>
        <v>78381.270903010023</v>
      </c>
      <c r="O452" s="17">
        <f t="shared" si="69"/>
        <v>1504920.4013377926</v>
      </c>
    </row>
    <row r="453" spans="1:15" ht="31.5">
      <c r="A453" s="321">
        <v>2</v>
      </c>
      <c r="B453" s="370" t="s">
        <v>423</v>
      </c>
      <c r="C453" s="371" t="s">
        <v>191</v>
      </c>
      <c r="D453" s="638" t="s">
        <v>420</v>
      </c>
      <c r="E453" s="383" t="s">
        <v>115</v>
      </c>
      <c r="F453" s="379">
        <f t="shared" si="68"/>
        <v>4.68</v>
      </c>
      <c r="G453" s="379">
        <v>4.68</v>
      </c>
      <c r="H453" s="379"/>
      <c r="I453" s="380"/>
      <c r="J453" s="374">
        <v>1800000</v>
      </c>
      <c r="K453" s="375">
        <v>12</v>
      </c>
      <c r="L453" s="370">
        <v>805</v>
      </c>
      <c r="M453" s="381">
        <v>44</v>
      </c>
      <c r="N453" s="172">
        <f t="shared" si="67"/>
        <v>84521.739130434784</v>
      </c>
      <c r="O453" s="17">
        <f t="shared" si="69"/>
        <v>743791.30434782605</v>
      </c>
    </row>
    <row r="454" spans="1:15">
      <c r="A454" s="321">
        <v>2</v>
      </c>
      <c r="B454" s="370" t="s">
        <v>423</v>
      </c>
      <c r="C454" s="371" t="s">
        <v>191</v>
      </c>
      <c r="D454" s="638" t="s">
        <v>422</v>
      </c>
      <c r="E454" s="383" t="s">
        <v>138</v>
      </c>
      <c r="F454" s="379">
        <f t="shared" si="68"/>
        <v>5.66</v>
      </c>
      <c r="G454" s="379">
        <v>5.36</v>
      </c>
      <c r="H454" s="379">
        <v>0.3</v>
      </c>
      <c r="I454" s="380"/>
      <c r="J454" s="374">
        <v>1800000</v>
      </c>
      <c r="K454" s="375">
        <v>12</v>
      </c>
      <c r="L454" s="370">
        <v>805</v>
      </c>
      <c r="M454" s="381">
        <v>35</v>
      </c>
      <c r="N454" s="172">
        <f t="shared" si="67"/>
        <v>102220.73578595318</v>
      </c>
      <c r="O454" s="17">
        <f t="shared" si="69"/>
        <v>715545.15050167229</v>
      </c>
    </row>
    <row r="455" spans="1:15">
      <c r="A455" s="1118" t="s">
        <v>424</v>
      </c>
      <c r="B455" s="1119"/>
      <c r="C455" s="1119"/>
      <c r="D455" s="639"/>
      <c r="E455" s="183"/>
      <c r="F455" s="387"/>
      <c r="G455" s="183"/>
      <c r="H455" s="183"/>
      <c r="I455" s="183"/>
      <c r="J455" s="388"/>
      <c r="K455" s="183"/>
      <c r="L455" s="183"/>
      <c r="M455" s="384">
        <f>SUM(M408:M454)</f>
        <v>3360</v>
      </c>
      <c r="N455" s="172"/>
      <c r="O455" s="64">
        <f>SUM(O408:O454)</f>
        <v>58087492.976588652</v>
      </c>
    </row>
    <row r="456" spans="1:15">
      <c r="A456" s="421"/>
      <c r="B456" s="422" t="s">
        <v>425</v>
      </c>
      <c r="C456" s="423"/>
      <c r="D456" s="640"/>
      <c r="E456" s="389"/>
      <c r="F456" s="389"/>
      <c r="G456" s="389"/>
      <c r="H456" s="389"/>
      <c r="I456" s="389"/>
      <c r="J456" s="389"/>
      <c r="K456" s="389"/>
      <c r="L456" s="389"/>
      <c r="M456" s="390"/>
      <c r="N456" s="172"/>
      <c r="O456" s="17"/>
    </row>
    <row r="457" spans="1:15">
      <c r="A457" s="430">
        <v>1</v>
      </c>
      <c r="B457" s="391" t="s">
        <v>426</v>
      </c>
      <c r="C457" s="392" t="s">
        <v>111</v>
      </c>
      <c r="D457" s="598" t="s">
        <v>427</v>
      </c>
      <c r="E457" s="392" t="s">
        <v>294</v>
      </c>
      <c r="F457" s="393">
        <v>2.34</v>
      </c>
      <c r="G457" s="394">
        <v>2.34</v>
      </c>
      <c r="H457" s="392"/>
      <c r="I457" s="392"/>
      <c r="J457" s="395">
        <v>1800000</v>
      </c>
      <c r="K457" s="392">
        <v>12</v>
      </c>
      <c r="L457" s="396">
        <v>805</v>
      </c>
      <c r="M457" s="594">
        <v>770</v>
      </c>
      <c r="N457" s="172">
        <f t="shared" si="67"/>
        <v>42260.869565217392</v>
      </c>
      <c r="O457" s="17">
        <f t="shared" si="69"/>
        <v>6508173.9130434785</v>
      </c>
    </row>
    <row r="458" spans="1:15">
      <c r="A458" s="415">
        <v>2</v>
      </c>
      <c r="B458" s="397" t="s">
        <v>426</v>
      </c>
      <c r="C458" s="398" t="s">
        <v>111</v>
      </c>
      <c r="D458" s="599" t="s">
        <v>428</v>
      </c>
      <c r="E458" s="398" t="s">
        <v>115</v>
      </c>
      <c r="F458" s="399">
        <v>4.68</v>
      </c>
      <c r="G458" s="400">
        <v>4.68</v>
      </c>
      <c r="H458" s="398"/>
      <c r="I458" s="398"/>
      <c r="J458" s="401">
        <v>1800000</v>
      </c>
      <c r="K458" s="398">
        <v>12</v>
      </c>
      <c r="L458" s="402">
        <v>805</v>
      </c>
      <c r="M458" s="402">
        <v>140</v>
      </c>
      <c r="N458" s="172">
        <f t="shared" si="67"/>
        <v>84521.739130434784</v>
      </c>
      <c r="O458" s="17">
        <f t="shared" si="69"/>
        <v>2366608.6956521738</v>
      </c>
    </row>
    <row r="459" spans="1:15">
      <c r="A459" s="415">
        <v>3</v>
      </c>
      <c r="B459" s="397" t="s">
        <v>426</v>
      </c>
      <c r="C459" s="398" t="s">
        <v>111</v>
      </c>
      <c r="D459" s="599" t="s">
        <v>429</v>
      </c>
      <c r="E459" s="398" t="s">
        <v>430</v>
      </c>
      <c r="F459" s="399">
        <v>3.99</v>
      </c>
      <c r="G459" s="400">
        <v>3.99</v>
      </c>
      <c r="H459" s="398"/>
      <c r="I459" s="398"/>
      <c r="J459" s="401">
        <v>1800000</v>
      </c>
      <c r="K459" s="398">
        <v>12</v>
      </c>
      <c r="L459" s="402">
        <v>805</v>
      </c>
      <c r="M459" s="400">
        <v>35</v>
      </c>
      <c r="N459" s="172">
        <f t="shared" si="67"/>
        <v>72060.20066889633</v>
      </c>
      <c r="O459" s="17">
        <f t="shared" si="69"/>
        <v>504421.40468227433</v>
      </c>
    </row>
    <row r="460" spans="1:15">
      <c r="A460" s="415">
        <v>4</v>
      </c>
      <c r="B460" s="397" t="s">
        <v>426</v>
      </c>
      <c r="C460" s="398" t="s">
        <v>111</v>
      </c>
      <c r="D460" s="600" t="s">
        <v>327</v>
      </c>
      <c r="E460" s="403" t="s">
        <v>56</v>
      </c>
      <c r="F460" s="444">
        <v>5.1345000000000001</v>
      </c>
      <c r="G460" s="400">
        <v>4.8899999999999997</v>
      </c>
      <c r="H460" s="404"/>
      <c r="I460" s="404">
        <v>0.2445</v>
      </c>
      <c r="J460" s="401">
        <v>1800000</v>
      </c>
      <c r="K460" s="398">
        <v>12</v>
      </c>
      <c r="L460" s="402">
        <v>805</v>
      </c>
      <c r="M460" s="400">
        <v>35</v>
      </c>
      <c r="N460" s="172">
        <f t="shared" si="67"/>
        <v>92730.100334448172</v>
      </c>
      <c r="O460" s="17">
        <f t="shared" si="69"/>
        <v>649110.70234113722</v>
      </c>
    </row>
    <row r="461" spans="1:15">
      <c r="A461" s="416">
        <v>5</v>
      </c>
      <c r="B461" s="397" t="s">
        <v>426</v>
      </c>
      <c r="C461" s="398" t="s">
        <v>111</v>
      </c>
      <c r="D461" s="600" t="s">
        <v>431</v>
      </c>
      <c r="E461" s="403" t="s">
        <v>58</v>
      </c>
      <c r="F461" s="444">
        <v>4</v>
      </c>
      <c r="G461" s="592">
        <v>4</v>
      </c>
      <c r="H461" s="404"/>
      <c r="I461" s="404"/>
      <c r="J461" s="401">
        <v>1800000</v>
      </c>
      <c r="K461" s="398">
        <v>12</v>
      </c>
      <c r="L461" s="402">
        <v>805</v>
      </c>
      <c r="M461" s="400">
        <v>70</v>
      </c>
      <c r="N461" s="172">
        <f t="shared" si="67"/>
        <v>72240.802675585292</v>
      </c>
      <c r="O461" s="17">
        <f t="shared" si="69"/>
        <v>1011371.2374581941</v>
      </c>
    </row>
    <row r="462" spans="1:15">
      <c r="A462" s="415">
        <v>6</v>
      </c>
      <c r="B462" s="397" t="s">
        <v>426</v>
      </c>
      <c r="C462" s="398" t="s">
        <v>111</v>
      </c>
      <c r="D462" s="600" t="s">
        <v>432</v>
      </c>
      <c r="E462" s="403" t="s">
        <v>172</v>
      </c>
      <c r="F462" s="399">
        <v>5.66</v>
      </c>
      <c r="G462" s="400">
        <v>5.36</v>
      </c>
      <c r="H462" s="404">
        <v>0.3</v>
      </c>
      <c r="I462" s="404"/>
      <c r="J462" s="401">
        <v>1800000</v>
      </c>
      <c r="K462" s="398">
        <v>12</v>
      </c>
      <c r="L462" s="402">
        <v>805</v>
      </c>
      <c r="M462" s="400">
        <v>35</v>
      </c>
      <c r="N462" s="172">
        <f t="shared" si="67"/>
        <v>102220.73578595318</v>
      </c>
      <c r="O462" s="17">
        <f t="shared" si="69"/>
        <v>715545.15050167229</v>
      </c>
    </row>
    <row r="463" spans="1:15">
      <c r="A463" s="424">
        <v>7</v>
      </c>
      <c r="B463" s="425" t="s">
        <v>426</v>
      </c>
      <c r="C463" s="426" t="s">
        <v>111</v>
      </c>
      <c r="D463" s="601" t="s">
        <v>433</v>
      </c>
      <c r="E463" s="427" t="s">
        <v>122</v>
      </c>
      <c r="F463" s="436">
        <v>2.34</v>
      </c>
      <c r="G463" s="428">
        <v>2.34</v>
      </c>
      <c r="H463" s="437"/>
      <c r="I463" s="437"/>
      <c r="J463" s="438">
        <v>1800000</v>
      </c>
      <c r="K463" s="426">
        <v>12</v>
      </c>
      <c r="L463" s="439">
        <v>805</v>
      </c>
      <c r="M463" s="428">
        <v>35</v>
      </c>
      <c r="N463" s="172">
        <f t="shared" si="67"/>
        <v>42260.869565217392</v>
      </c>
      <c r="O463" s="17">
        <f t="shared" si="69"/>
        <v>295826.08695652173</v>
      </c>
    </row>
    <row r="464" spans="1:15">
      <c r="A464" s="417">
        <v>1</v>
      </c>
      <c r="B464" s="418" t="s">
        <v>434</v>
      </c>
      <c r="C464" s="419" t="s">
        <v>125</v>
      </c>
      <c r="D464" s="641" t="s">
        <v>435</v>
      </c>
      <c r="E464" s="429" t="s">
        <v>294</v>
      </c>
      <c r="F464" s="440">
        <v>4.1500000000000004</v>
      </c>
      <c r="G464" s="441">
        <v>4</v>
      </c>
      <c r="H464" s="442">
        <v>0.15</v>
      </c>
      <c r="I464" s="442"/>
      <c r="J464" s="443">
        <v>1800000</v>
      </c>
      <c r="K464" s="419">
        <v>12</v>
      </c>
      <c r="L464" s="420">
        <v>805</v>
      </c>
      <c r="M464" s="593">
        <v>735</v>
      </c>
      <c r="N464" s="172">
        <f t="shared" si="67"/>
        <v>74949.832775919756</v>
      </c>
      <c r="O464" s="17">
        <f t="shared" si="69"/>
        <v>11017625.418060204</v>
      </c>
    </row>
    <row r="465" spans="1:15">
      <c r="A465" s="415">
        <v>2</v>
      </c>
      <c r="B465" s="397" t="s">
        <v>434</v>
      </c>
      <c r="C465" s="398" t="s">
        <v>125</v>
      </c>
      <c r="D465" s="599" t="s">
        <v>428</v>
      </c>
      <c r="E465" s="398" t="s">
        <v>115</v>
      </c>
      <c r="F465" s="399">
        <v>4.68</v>
      </c>
      <c r="G465" s="400">
        <v>4.68</v>
      </c>
      <c r="H465" s="398"/>
      <c r="I465" s="404"/>
      <c r="J465" s="401">
        <v>1800000</v>
      </c>
      <c r="K465" s="398">
        <v>12</v>
      </c>
      <c r="L465" s="402">
        <v>805</v>
      </c>
      <c r="M465" s="400">
        <v>140</v>
      </c>
      <c r="N465" s="172">
        <f t="shared" si="67"/>
        <v>84521.739130434784</v>
      </c>
      <c r="O465" s="17">
        <f t="shared" si="69"/>
        <v>2366608.6956521738</v>
      </c>
    </row>
    <row r="466" spans="1:15">
      <c r="A466" s="415">
        <v>3</v>
      </c>
      <c r="B466" s="397" t="s">
        <v>434</v>
      </c>
      <c r="C466" s="398" t="s">
        <v>125</v>
      </c>
      <c r="D466" s="599" t="s">
        <v>429</v>
      </c>
      <c r="E466" s="446" t="s">
        <v>430</v>
      </c>
      <c r="F466" s="399">
        <v>3.99</v>
      </c>
      <c r="G466" s="400">
        <v>3.99</v>
      </c>
      <c r="H466" s="398"/>
      <c r="I466" s="404"/>
      <c r="J466" s="401">
        <v>1800000</v>
      </c>
      <c r="K466" s="398">
        <v>12</v>
      </c>
      <c r="L466" s="402">
        <v>805</v>
      </c>
      <c r="M466" s="400">
        <v>35</v>
      </c>
      <c r="N466" s="172">
        <f t="shared" si="67"/>
        <v>72060.20066889633</v>
      </c>
      <c r="O466" s="17">
        <f t="shared" si="69"/>
        <v>504421.40468227433</v>
      </c>
    </row>
    <row r="467" spans="1:15">
      <c r="A467" s="415">
        <v>4</v>
      </c>
      <c r="B467" s="397" t="s">
        <v>434</v>
      </c>
      <c r="C467" s="398" t="s">
        <v>125</v>
      </c>
      <c r="D467" s="600" t="s">
        <v>327</v>
      </c>
      <c r="E467" s="403" t="s">
        <v>56</v>
      </c>
      <c r="F467" s="445">
        <v>5.1345000000000001</v>
      </c>
      <c r="G467" s="400">
        <v>4.8899999999999997</v>
      </c>
      <c r="H467" s="404"/>
      <c r="I467" s="404">
        <v>0.2445</v>
      </c>
      <c r="J467" s="401">
        <v>1800000</v>
      </c>
      <c r="K467" s="398">
        <v>12</v>
      </c>
      <c r="L467" s="402">
        <v>805</v>
      </c>
      <c r="M467" s="400">
        <v>35</v>
      </c>
      <c r="N467" s="172">
        <f t="shared" si="67"/>
        <v>92730.100334448172</v>
      </c>
      <c r="O467" s="17">
        <f t="shared" si="69"/>
        <v>649110.70234113722</v>
      </c>
    </row>
    <row r="468" spans="1:15">
      <c r="A468" s="415">
        <v>5</v>
      </c>
      <c r="B468" s="397" t="s">
        <v>434</v>
      </c>
      <c r="C468" s="398" t="s">
        <v>125</v>
      </c>
      <c r="D468" s="600" t="s">
        <v>431</v>
      </c>
      <c r="E468" s="403" t="s">
        <v>58</v>
      </c>
      <c r="F468" s="444">
        <v>4</v>
      </c>
      <c r="G468" s="592">
        <v>4</v>
      </c>
      <c r="H468" s="404"/>
      <c r="I468" s="404"/>
      <c r="J468" s="401">
        <v>1800000</v>
      </c>
      <c r="K468" s="398">
        <v>12</v>
      </c>
      <c r="L468" s="402">
        <v>805</v>
      </c>
      <c r="M468" s="400">
        <v>70</v>
      </c>
      <c r="N468" s="172">
        <f t="shared" si="67"/>
        <v>72240.802675585292</v>
      </c>
      <c r="O468" s="17">
        <f t="shared" si="69"/>
        <v>1011371.2374581941</v>
      </c>
    </row>
    <row r="469" spans="1:15">
      <c r="A469" s="415">
        <v>6</v>
      </c>
      <c r="B469" s="397" t="s">
        <v>434</v>
      </c>
      <c r="C469" s="398" t="s">
        <v>125</v>
      </c>
      <c r="D469" s="600" t="s">
        <v>432</v>
      </c>
      <c r="E469" s="403" t="s">
        <v>172</v>
      </c>
      <c r="F469" s="399">
        <v>5.66</v>
      </c>
      <c r="G469" s="400">
        <v>5.36</v>
      </c>
      <c r="H469" s="404">
        <v>0.3</v>
      </c>
      <c r="I469" s="404"/>
      <c r="J469" s="401">
        <v>1800000</v>
      </c>
      <c r="K469" s="398">
        <v>12</v>
      </c>
      <c r="L469" s="402">
        <v>805</v>
      </c>
      <c r="M469" s="400">
        <v>35</v>
      </c>
      <c r="N469" s="172">
        <f t="shared" si="67"/>
        <v>102220.73578595318</v>
      </c>
      <c r="O469" s="17">
        <f t="shared" si="69"/>
        <v>715545.15050167229</v>
      </c>
    </row>
    <row r="470" spans="1:15">
      <c r="A470" s="415"/>
      <c r="B470" s="405"/>
      <c r="C470" s="406"/>
      <c r="D470" s="642"/>
      <c r="E470" s="407"/>
      <c r="F470" s="408"/>
      <c r="G470" s="409"/>
      <c r="H470" s="410"/>
      <c r="I470" s="410"/>
      <c r="J470" s="411"/>
      <c r="K470" s="412"/>
      <c r="L470" s="413"/>
      <c r="M470" s="414"/>
      <c r="N470" s="172"/>
      <c r="O470" s="17"/>
    </row>
    <row r="471" spans="1:15" ht="16.5" thickBot="1">
      <c r="A471" s="431"/>
      <c r="B471" s="432" t="s">
        <v>64</v>
      </c>
      <c r="C471" s="433"/>
      <c r="D471" s="643"/>
      <c r="E471" s="434"/>
      <c r="F471" s="434"/>
      <c r="G471" s="434"/>
      <c r="H471" s="434"/>
      <c r="I471" s="434"/>
      <c r="J471" s="434"/>
      <c r="K471" s="434"/>
      <c r="L471" s="435"/>
      <c r="M471" s="435">
        <f>SUM(M457:M470)</f>
        <v>2170</v>
      </c>
      <c r="N471" s="172"/>
      <c r="O471" s="64">
        <f>SUM(O457:O470)</f>
        <v>28315739.799331106</v>
      </c>
    </row>
    <row r="472" spans="1:15" ht="16.5" thickTop="1">
      <c r="A472" s="49" t="s">
        <v>438</v>
      </c>
      <c r="B472" s="49"/>
      <c r="C472" s="49"/>
      <c r="D472" s="453"/>
      <c r="E472" s="453"/>
      <c r="F472" s="452"/>
      <c r="G472" s="452"/>
      <c r="H472" s="452"/>
      <c r="I472" s="452"/>
      <c r="J472" s="452"/>
      <c r="K472" s="452"/>
      <c r="L472" s="452"/>
      <c r="M472" s="454"/>
      <c r="N472" s="172"/>
      <c r="O472" s="17"/>
    </row>
    <row r="473" spans="1:15">
      <c r="A473" s="12">
        <v>1</v>
      </c>
      <c r="B473" s="8" t="s">
        <v>439</v>
      </c>
      <c r="C473" s="12" t="s">
        <v>177</v>
      </c>
      <c r="D473" s="175" t="s">
        <v>440</v>
      </c>
      <c r="E473" s="31" t="s">
        <v>117</v>
      </c>
      <c r="F473" s="13">
        <f>G473+H473+I473</f>
        <v>4.34</v>
      </c>
      <c r="G473" s="14">
        <v>4.34</v>
      </c>
      <c r="H473" s="15"/>
      <c r="I473" s="15"/>
      <c r="J473" s="16">
        <v>1800000</v>
      </c>
      <c r="K473" s="15">
        <v>12</v>
      </c>
      <c r="L473" s="8">
        <f>19*35</f>
        <v>665</v>
      </c>
      <c r="M473" s="8">
        <v>70</v>
      </c>
      <c r="N473" s="172">
        <f t="shared" si="67"/>
        <v>94882.5910931174</v>
      </c>
      <c r="O473" s="17">
        <f t="shared" si="69"/>
        <v>1328356.2753036437</v>
      </c>
    </row>
    <row r="474" spans="1:15">
      <c r="A474" s="12">
        <v>1</v>
      </c>
      <c r="B474" s="8" t="s">
        <v>439</v>
      </c>
      <c r="C474" s="12" t="s">
        <v>177</v>
      </c>
      <c r="D474" s="175" t="s">
        <v>441</v>
      </c>
      <c r="E474" s="31" t="s">
        <v>233</v>
      </c>
      <c r="F474" s="13">
        <f t="shared" ref="F474:F514" si="70">G474+H474+I474</f>
        <v>3.66</v>
      </c>
      <c r="G474" s="14">
        <v>3.66</v>
      </c>
      <c r="H474" s="15"/>
      <c r="I474" s="15"/>
      <c r="J474" s="16">
        <v>1800000</v>
      </c>
      <c r="K474" s="15">
        <v>12</v>
      </c>
      <c r="L474" s="8">
        <f>19*35</f>
        <v>665</v>
      </c>
      <c r="M474" s="8">
        <v>35</v>
      </c>
      <c r="N474" s="172">
        <f t="shared" si="67"/>
        <v>80016.194331983803</v>
      </c>
      <c r="O474" s="17">
        <f t="shared" si="69"/>
        <v>560113.36032388662</v>
      </c>
    </row>
    <row r="475" spans="1:15">
      <c r="A475" s="12">
        <v>1</v>
      </c>
      <c r="B475" s="8" t="s">
        <v>439</v>
      </c>
      <c r="C475" s="12" t="s">
        <v>177</v>
      </c>
      <c r="D475" s="644" t="s">
        <v>442</v>
      </c>
      <c r="E475" s="31" t="s">
        <v>139</v>
      </c>
      <c r="F475" s="13">
        <f t="shared" si="70"/>
        <v>4.9800000000000004</v>
      </c>
      <c r="G475" s="14">
        <v>4.9800000000000004</v>
      </c>
      <c r="H475" s="15"/>
      <c r="I475" s="15"/>
      <c r="J475" s="16">
        <v>1800000</v>
      </c>
      <c r="K475" s="15">
        <v>12</v>
      </c>
      <c r="L475" s="8">
        <f t="shared" ref="L475:L518" si="71">19*35</f>
        <v>665</v>
      </c>
      <c r="M475" s="8">
        <v>56</v>
      </c>
      <c r="N475" s="172">
        <f t="shared" ref="N475:N526" si="72">F475*J475*K475/L475*35/52</f>
        <v>108874.4939271255</v>
      </c>
      <c r="O475" s="17">
        <f t="shared" si="69"/>
        <v>1219394.3319838056</v>
      </c>
    </row>
    <row r="476" spans="1:15">
      <c r="A476" s="12">
        <v>1</v>
      </c>
      <c r="B476" s="8" t="s">
        <v>439</v>
      </c>
      <c r="C476" s="12" t="s">
        <v>177</v>
      </c>
      <c r="D476" s="175" t="s">
        <v>443</v>
      </c>
      <c r="E476" s="31" t="s">
        <v>241</v>
      </c>
      <c r="F476" s="13">
        <f t="shared" si="70"/>
        <v>5.0199999999999996</v>
      </c>
      <c r="G476" s="18">
        <v>5.0199999999999996</v>
      </c>
      <c r="H476" s="15"/>
      <c r="I476" s="15"/>
      <c r="J476" s="16">
        <v>1800000</v>
      </c>
      <c r="K476" s="15">
        <v>12</v>
      </c>
      <c r="L476" s="8">
        <f t="shared" si="71"/>
        <v>665</v>
      </c>
      <c r="M476" s="8">
        <v>35</v>
      </c>
      <c r="N476" s="172">
        <f t="shared" si="72"/>
        <v>109748.98785425101</v>
      </c>
      <c r="O476" s="17">
        <f t="shared" si="69"/>
        <v>768242.91497975716</v>
      </c>
    </row>
    <row r="477" spans="1:15">
      <c r="A477" s="12">
        <v>1</v>
      </c>
      <c r="B477" s="8" t="s">
        <v>439</v>
      </c>
      <c r="C477" s="12" t="s">
        <v>177</v>
      </c>
      <c r="D477" s="175" t="s">
        <v>444</v>
      </c>
      <c r="E477" s="31" t="s">
        <v>227</v>
      </c>
      <c r="F477" s="13">
        <f t="shared" si="70"/>
        <v>4.8899999999999997</v>
      </c>
      <c r="G477" s="14">
        <v>4.8899999999999997</v>
      </c>
      <c r="H477" s="15"/>
      <c r="I477" s="15"/>
      <c r="J477" s="16">
        <v>1800000</v>
      </c>
      <c r="K477" s="15">
        <v>12</v>
      </c>
      <c r="L477" s="8">
        <f t="shared" si="71"/>
        <v>665</v>
      </c>
      <c r="M477" s="8">
        <v>35</v>
      </c>
      <c r="N477" s="172">
        <f t="shared" si="72"/>
        <v>106906.88259109312</v>
      </c>
      <c r="O477" s="17">
        <f t="shared" si="69"/>
        <v>748348.17813765188</v>
      </c>
    </row>
    <row r="478" spans="1:15" ht="31.5">
      <c r="A478" s="12">
        <v>1</v>
      </c>
      <c r="B478" s="8" t="s">
        <v>439</v>
      </c>
      <c r="C478" s="12" t="s">
        <v>177</v>
      </c>
      <c r="D478" s="175" t="s">
        <v>445</v>
      </c>
      <c r="E478" s="31" t="s">
        <v>446</v>
      </c>
      <c r="F478" s="13">
        <f t="shared" si="70"/>
        <v>5.1345000000000001</v>
      </c>
      <c r="G478" s="18">
        <v>4.8899999999999997</v>
      </c>
      <c r="H478" s="15"/>
      <c r="I478" s="15">
        <v>0.2445</v>
      </c>
      <c r="J478" s="16">
        <v>1800000</v>
      </c>
      <c r="K478" s="15">
        <v>12</v>
      </c>
      <c r="L478" s="8">
        <f t="shared" si="71"/>
        <v>665</v>
      </c>
      <c r="M478" s="8">
        <v>649</v>
      </c>
      <c r="N478" s="172">
        <f t="shared" si="72"/>
        <v>112252.22672064776</v>
      </c>
      <c r="O478" s="17">
        <f t="shared" si="69"/>
        <v>14570339.028340079</v>
      </c>
    </row>
    <row r="479" spans="1:15">
      <c r="A479" s="12">
        <v>2</v>
      </c>
      <c r="B479" s="8" t="s">
        <v>447</v>
      </c>
      <c r="C479" s="12" t="s">
        <v>157</v>
      </c>
      <c r="D479" s="175" t="s">
        <v>440</v>
      </c>
      <c r="E479" s="31" t="s">
        <v>117</v>
      </c>
      <c r="F479" s="13">
        <f>G479+H479+I479</f>
        <v>4.34</v>
      </c>
      <c r="G479" s="14">
        <v>4.34</v>
      </c>
      <c r="H479" s="15"/>
      <c r="I479" s="15"/>
      <c r="J479" s="16">
        <v>1800000</v>
      </c>
      <c r="K479" s="15">
        <v>12</v>
      </c>
      <c r="L479" s="8">
        <f>19*35</f>
        <v>665</v>
      </c>
      <c r="M479" s="8">
        <v>70</v>
      </c>
      <c r="N479" s="172">
        <f t="shared" si="72"/>
        <v>94882.5910931174</v>
      </c>
      <c r="O479" s="17">
        <f t="shared" si="69"/>
        <v>1328356.2753036437</v>
      </c>
    </row>
    <row r="480" spans="1:15">
      <c r="A480" s="12">
        <v>2</v>
      </c>
      <c r="B480" s="8" t="s">
        <v>447</v>
      </c>
      <c r="C480" s="12" t="s">
        <v>157</v>
      </c>
      <c r="D480" s="175" t="s">
        <v>441</v>
      </c>
      <c r="E480" s="31" t="s">
        <v>233</v>
      </c>
      <c r="F480" s="13">
        <f t="shared" ref="F480:F485" si="73">G480+H480+I480</f>
        <v>3.66</v>
      </c>
      <c r="G480" s="14">
        <v>3.66</v>
      </c>
      <c r="H480" s="15"/>
      <c r="I480" s="15"/>
      <c r="J480" s="16">
        <v>1800000</v>
      </c>
      <c r="K480" s="15">
        <v>12</v>
      </c>
      <c r="L480" s="8">
        <f>19*35</f>
        <v>665</v>
      </c>
      <c r="M480" s="8">
        <v>35</v>
      </c>
      <c r="N480" s="172">
        <f t="shared" si="72"/>
        <v>80016.194331983803</v>
      </c>
      <c r="O480" s="17">
        <f t="shared" si="69"/>
        <v>560113.36032388662</v>
      </c>
    </row>
    <row r="481" spans="1:15">
      <c r="A481" s="12">
        <v>2</v>
      </c>
      <c r="B481" s="8" t="s">
        <v>447</v>
      </c>
      <c r="C481" s="12" t="s">
        <v>157</v>
      </c>
      <c r="D481" s="644" t="s">
        <v>442</v>
      </c>
      <c r="E481" s="31" t="s">
        <v>139</v>
      </c>
      <c r="F481" s="13">
        <f t="shared" si="73"/>
        <v>4.9800000000000004</v>
      </c>
      <c r="G481" s="14">
        <v>4.9800000000000004</v>
      </c>
      <c r="H481" s="15"/>
      <c r="I481" s="15"/>
      <c r="J481" s="16">
        <v>1800000</v>
      </c>
      <c r="K481" s="15">
        <v>12</v>
      </c>
      <c r="L481" s="8">
        <f t="shared" si="71"/>
        <v>665</v>
      </c>
      <c r="M481" s="8">
        <v>70</v>
      </c>
      <c r="N481" s="172">
        <f t="shared" si="72"/>
        <v>108874.4939271255</v>
      </c>
      <c r="O481" s="17">
        <f t="shared" si="69"/>
        <v>1524242.9149797573</v>
      </c>
    </row>
    <row r="482" spans="1:15">
      <c r="A482" s="12">
        <v>2</v>
      </c>
      <c r="B482" s="8" t="s">
        <v>447</v>
      </c>
      <c r="C482" s="12" t="s">
        <v>157</v>
      </c>
      <c r="D482" s="175" t="s">
        <v>443</v>
      </c>
      <c r="E482" s="31" t="s">
        <v>241</v>
      </c>
      <c r="F482" s="13">
        <f t="shared" si="73"/>
        <v>5.0199999999999996</v>
      </c>
      <c r="G482" s="18">
        <v>5.0199999999999996</v>
      </c>
      <c r="H482" s="15"/>
      <c r="I482" s="15"/>
      <c r="J482" s="16">
        <v>1800000</v>
      </c>
      <c r="K482" s="15">
        <v>12</v>
      </c>
      <c r="L482" s="8">
        <f t="shared" si="71"/>
        <v>665</v>
      </c>
      <c r="M482" s="8">
        <v>35</v>
      </c>
      <c r="N482" s="172">
        <f t="shared" si="72"/>
        <v>109748.98785425101</v>
      </c>
      <c r="O482" s="17">
        <f t="shared" si="69"/>
        <v>768242.91497975716</v>
      </c>
    </row>
    <row r="483" spans="1:15">
      <c r="A483" s="12">
        <v>2</v>
      </c>
      <c r="B483" s="8" t="s">
        <v>447</v>
      </c>
      <c r="C483" s="12" t="s">
        <v>157</v>
      </c>
      <c r="D483" s="175" t="s">
        <v>444</v>
      </c>
      <c r="E483" s="31" t="s">
        <v>227</v>
      </c>
      <c r="F483" s="13">
        <f t="shared" si="73"/>
        <v>4.8899999999999997</v>
      </c>
      <c r="G483" s="14">
        <v>4.8899999999999997</v>
      </c>
      <c r="H483" s="15"/>
      <c r="I483" s="15"/>
      <c r="J483" s="16">
        <v>1800000</v>
      </c>
      <c r="K483" s="15">
        <v>12</v>
      </c>
      <c r="L483" s="8">
        <f t="shared" si="71"/>
        <v>665</v>
      </c>
      <c r="M483" s="8">
        <v>35</v>
      </c>
      <c r="N483" s="172">
        <f t="shared" si="72"/>
        <v>106906.88259109312</v>
      </c>
      <c r="O483" s="17">
        <f t="shared" si="69"/>
        <v>748348.17813765188</v>
      </c>
    </row>
    <row r="484" spans="1:15" ht="31.5">
      <c r="A484" s="12">
        <v>2</v>
      </c>
      <c r="B484" s="8" t="s">
        <v>447</v>
      </c>
      <c r="C484" s="12" t="s">
        <v>157</v>
      </c>
      <c r="D484" s="175" t="s">
        <v>448</v>
      </c>
      <c r="E484" s="31" t="s">
        <v>446</v>
      </c>
      <c r="F484" s="13">
        <f t="shared" si="73"/>
        <v>5.22</v>
      </c>
      <c r="G484" s="14">
        <v>5.0199999999999996</v>
      </c>
      <c r="H484" s="15">
        <v>0.2</v>
      </c>
      <c r="I484" s="15"/>
      <c r="J484" s="16">
        <v>1800000</v>
      </c>
      <c r="K484" s="15">
        <v>12</v>
      </c>
      <c r="L484" s="8">
        <f>19*35</f>
        <v>665</v>
      </c>
      <c r="M484" s="8">
        <v>368</v>
      </c>
      <c r="N484" s="172">
        <f t="shared" si="72"/>
        <v>114121.45748987855</v>
      </c>
      <c r="O484" s="17">
        <f t="shared" si="69"/>
        <v>8399339.271255061</v>
      </c>
    </row>
    <row r="485" spans="1:15" ht="31.5">
      <c r="A485" s="474">
        <v>2</v>
      </c>
      <c r="B485" s="475" t="s">
        <v>447</v>
      </c>
      <c r="C485" s="474" t="s">
        <v>157</v>
      </c>
      <c r="D485" s="491" t="s">
        <v>448</v>
      </c>
      <c r="E485" s="655" t="s">
        <v>446</v>
      </c>
      <c r="F485" s="477">
        <f t="shared" si="73"/>
        <v>5.5600000000000005</v>
      </c>
      <c r="G485" s="478">
        <v>5.36</v>
      </c>
      <c r="H485" s="478">
        <v>0.2</v>
      </c>
      <c r="I485" s="478"/>
      <c r="J485" s="479">
        <v>1800000</v>
      </c>
      <c r="K485" s="478">
        <v>12</v>
      </c>
      <c r="L485" s="475">
        <f>19*35</f>
        <v>665</v>
      </c>
      <c r="M485" s="475">
        <v>437</v>
      </c>
      <c r="N485" s="172">
        <f t="shared" si="72"/>
        <v>121554.65587044533</v>
      </c>
      <c r="O485" s="17">
        <f t="shared" si="69"/>
        <v>10623876.923076924</v>
      </c>
    </row>
    <row r="486" spans="1:15">
      <c r="A486" s="12">
        <v>3</v>
      </c>
      <c r="B486" s="8" t="s">
        <v>449</v>
      </c>
      <c r="C486" s="12" t="s">
        <v>163</v>
      </c>
      <c r="D486" s="175" t="s">
        <v>440</v>
      </c>
      <c r="E486" s="31" t="s">
        <v>117</v>
      </c>
      <c r="F486" s="13">
        <f>G486+H486+I486</f>
        <v>4.34</v>
      </c>
      <c r="G486" s="14">
        <v>4.34</v>
      </c>
      <c r="H486" s="15"/>
      <c r="I486" s="15"/>
      <c r="J486" s="16">
        <v>1800000</v>
      </c>
      <c r="K486" s="15">
        <v>12</v>
      </c>
      <c r="L486" s="8">
        <f>19*35</f>
        <v>665</v>
      </c>
      <c r="M486" s="8">
        <v>70</v>
      </c>
      <c r="N486" s="172">
        <f t="shared" si="72"/>
        <v>94882.5910931174</v>
      </c>
      <c r="O486" s="17">
        <f t="shared" si="69"/>
        <v>1328356.2753036437</v>
      </c>
    </row>
    <row r="487" spans="1:15">
      <c r="A487" s="12">
        <v>3</v>
      </c>
      <c r="B487" s="8" t="s">
        <v>449</v>
      </c>
      <c r="C487" s="12" t="s">
        <v>163</v>
      </c>
      <c r="D487" s="175" t="s">
        <v>441</v>
      </c>
      <c r="E487" s="31" t="s">
        <v>233</v>
      </c>
      <c r="F487" s="13">
        <f t="shared" ref="F487:F491" si="74">G487+H487+I487</f>
        <v>3.66</v>
      </c>
      <c r="G487" s="14">
        <v>3.66</v>
      </c>
      <c r="H487" s="15"/>
      <c r="I487" s="15"/>
      <c r="J487" s="16">
        <v>1800000</v>
      </c>
      <c r="K487" s="15">
        <v>12</v>
      </c>
      <c r="L487" s="8">
        <f>19*35</f>
        <v>665</v>
      </c>
      <c r="M487" s="8">
        <v>35</v>
      </c>
      <c r="N487" s="172">
        <f t="shared" si="72"/>
        <v>80016.194331983803</v>
      </c>
      <c r="O487" s="17">
        <f t="shared" si="69"/>
        <v>560113.36032388662</v>
      </c>
    </row>
    <row r="488" spans="1:15" ht="31.5">
      <c r="A488" s="12">
        <v>3</v>
      </c>
      <c r="B488" s="8" t="s">
        <v>449</v>
      </c>
      <c r="C488" s="12" t="s">
        <v>163</v>
      </c>
      <c r="D488" s="175" t="s">
        <v>450</v>
      </c>
      <c r="E488" s="31" t="s">
        <v>446</v>
      </c>
      <c r="F488" s="13">
        <f t="shared" si="74"/>
        <v>5.0199999999999996</v>
      </c>
      <c r="G488" s="14">
        <v>5.0199999999999996</v>
      </c>
      <c r="H488" s="15"/>
      <c r="I488" s="15"/>
      <c r="J488" s="16">
        <v>1800000</v>
      </c>
      <c r="K488" s="15">
        <v>12</v>
      </c>
      <c r="L488" s="8">
        <f t="shared" si="71"/>
        <v>665</v>
      </c>
      <c r="M488" s="8">
        <v>805</v>
      </c>
      <c r="N488" s="172">
        <f t="shared" si="72"/>
        <v>109748.98785425101</v>
      </c>
      <c r="O488" s="17">
        <f t="shared" si="69"/>
        <v>17669587.044534415</v>
      </c>
    </row>
    <row r="489" spans="1:15">
      <c r="A489" s="12">
        <v>3</v>
      </c>
      <c r="B489" s="8" t="s">
        <v>449</v>
      </c>
      <c r="C489" s="12" t="s">
        <v>163</v>
      </c>
      <c r="D489" s="644" t="s">
        <v>442</v>
      </c>
      <c r="E489" s="31" t="s">
        <v>139</v>
      </c>
      <c r="F489" s="13">
        <f t="shared" si="74"/>
        <v>4.9800000000000004</v>
      </c>
      <c r="G489" s="14">
        <v>4.9800000000000004</v>
      </c>
      <c r="H489" s="15"/>
      <c r="I489" s="15"/>
      <c r="J489" s="16">
        <v>1800000</v>
      </c>
      <c r="K489" s="15">
        <v>12</v>
      </c>
      <c r="L489" s="8">
        <f t="shared" si="71"/>
        <v>665</v>
      </c>
      <c r="M489" s="8">
        <v>70</v>
      </c>
      <c r="N489" s="172">
        <f t="shared" si="72"/>
        <v>108874.4939271255</v>
      </c>
      <c r="O489" s="17">
        <f t="shared" si="69"/>
        <v>1524242.9149797573</v>
      </c>
    </row>
    <row r="490" spans="1:15">
      <c r="A490" s="12">
        <v>3</v>
      </c>
      <c r="B490" s="8" t="s">
        <v>449</v>
      </c>
      <c r="C490" s="12" t="s">
        <v>163</v>
      </c>
      <c r="D490" s="175" t="s">
        <v>443</v>
      </c>
      <c r="E490" s="31" t="s">
        <v>241</v>
      </c>
      <c r="F490" s="13">
        <f t="shared" si="74"/>
        <v>5.0199999999999996</v>
      </c>
      <c r="G490" s="14">
        <v>5.0199999999999996</v>
      </c>
      <c r="H490" s="15"/>
      <c r="I490" s="15"/>
      <c r="J490" s="16">
        <v>1800000</v>
      </c>
      <c r="K490" s="15">
        <v>12</v>
      </c>
      <c r="L490" s="8">
        <f t="shared" si="71"/>
        <v>665</v>
      </c>
      <c r="M490" s="8">
        <v>35</v>
      </c>
      <c r="N490" s="172">
        <f t="shared" si="72"/>
        <v>109748.98785425101</v>
      </c>
      <c r="O490" s="17">
        <f t="shared" si="69"/>
        <v>768242.91497975716</v>
      </c>
    </row>
    <row r="491" spans="1:15">
      <c r="A491" s="12">
        <v>3</v>
      </c>
      <c r="B491" s="8" t="s">
        <v>449</v>
      </c>
      <c r="C491" s="12" t="s">
        <v>163</v>
      </c>
      <c r="D491" s="175" t="s">
        <v>444</v>
      </c>
      <c r="E491" s="31" t="s">
        <v>227</v>
      </c>
      <c r="F491" s="13">
        <f t="shared" si="74"/>
        <v>4.8899999999999997</v>
      </c>
      <c r="G491" s="14">
        <v>4.8899999999999997</v>
      </c>
      <c r="H491" s="15"/>
      <c r="I491" s="15"/>
      <c r="J491" s="16">
        <v>1800000</v>
      </c>
      <c r="K491" s="15">
        <v>12</v>
      </c>
      <c r="L491" s="8">
        <f t="shared" si="71"/>
        <v>665</v>
      </c>
      <c r="M491" s="8">
        <v>35</v>
      </c>
      <c r="N491" s="172">
        <f t="shared" si="72"/>
        <v>106906.88259109312</v>
      </c>
      <c r="O491" s="17">
        <f t="shared" si="69"/>
        <v>748348.17813765188</v>
      </c>
    </row>
    <row r="492" spans="1:15">
      <c r="A492" s="12">
        <v>4</v>
      </c>
      <c r="B492" s="8" t="s">
        <v>451</v>
      </c>
      <c r="C492" s="12" t="s">
        <v>452</v>
      </c>
      <c r="D492" s="175" t="s">
        <v>453</v>
      </c>
      <c r="E492" s="31" t="s">
        <v>241</v>
      </c>
      <c r="F492" s="13">
        <f>G492+H492+I492</f>
        <v>5.08</v>
      </c>
      <c r="G492" s="14">
        <v>4.68</v>
      </c>
      <c r="H492" s="15">
        <v>0.4</v>
      </c>
      <c r="I492" s="15"/>
      <c r="J492" s="16">
        <v>1800000</v>
      </c>
      <c r="K492" s="15">
        <v>12</v>
      </c>
      <c r="L492" s="8">
        <f>19*35</f>
        <v>665</v>
      </c>
      <c r="M492" s="8">
        <v>24</v>
      </c>
      <c r="N492" s="172">
        <f t="shared" si="72"/>
        <v>111060.72874493928</v>
      </c>
      <c r="O492" s="17">
        <f t="shared" si="69"/>
        <v>533091.49797570857</v>
      </c>
    </row>
    <row r="493" spans="1:15">
      <c r="A493" s="474">
        <v>4</v>
      </c>
      <c r="B493" s="475" t="s">
        <v>451</v>
      </c>
      <c r="C493" s="474" t="s">
        <v>452</v>
      </c>
      <c r="D493" s="491" t="s">
        <v>453</v>
      </c>
      <c r="E493" s="655" t="s">
        <v>241</v>
      </c>
      <c r="F493" s="477">
        <f>G493+H493+I493</f>
        <v>5.42</v>
      </c>
      <c r="G493" s="478">
        <v>5.0199999999999996</v>
      </c>
      <c r="H493" s="478">
        <v>0.4</v>
      </c>
      <c r="I493" s="478"/>
      <c r="J493" s="479">
        <v>1800000</v>
      </c>
      <c r="K493" s="478">
        <v>12</v>
      </c>
      <c r="L493" s="475">
        <f>19*35</f>
        <v>665</v>
      </c>
      <c r="M493" s="475">
        <v>11</v>
      </c>
      <c r="N493" s="172">
        <f t="shared" si="72"/>
        <v>118493.92712550607</v>
      </c>
      <c r="O493" s="17">
        <f t="shared" si="69"/>
        <v>260686.63967611338</v>
      </c>
    </row>
    <row r="494" spans="1:15" ht="31.5">
      <c r="A494" s="12">
        <v>4</v>
      </c>
      <c r="B494" s="8" t="s">
        <v>451</v>
      </c>
      <c r="C494" s="12" t="s">
        <v>452</v>
      </c>
      <c r="D494" s="175" t="s">
        <v>454</v>
      </c>
      <c r="E494" s="31" t="s">
        <v>446</v>
      </c>
      <c r="F494" s="13">
        <f t="shared" ref="F494:F495" si="75">G494+H494+I494</f>
        <v>5.0199999999999996</v>
      </c>
      <c r="G494" s="14">
        <v>5.0199999999999996</v>
      </c>
      <c r="H494" s="15"/>
      <c r="I494" s="15"/>
      <c r="J494" s="16">
        <v>1800000</v>
      </c>
      <c r="K494" s="15">
        <v>12</v>
      </c>
      <c r="L494" s="8">
        <f>19*35</f>
        <v>665</v>
      </c>
      <c r="M494" s="8">
        <v>805</v>
      </c>
      <c r="N494" s="172">
        <f t="shared" si="72"/>
        <v>109748.98785425101</v>
      </c>
      <c r="O494" s="17">
        <f t="shared" si="69"/>
        <v>17669587.044534415</v>
      </c>
    </row>
    <row r="495" spans="1:15">
      <c r="A495" s="12">
        <v>4</v>
      </c>
      <c r="B495" s="8" t="s">
        <v>451</v>
      </c>
      <c r="C495" s="12" t="s">
        <v>452</v>
      </c>
      <c r="D495" s="644" t="s">
        <v>455</v>
      </c>
      <c r="E495" s="31" t="s">
        <v>227</v>
      </c>
      <c r="F495" s="13">
        <f t="shared" si="75"/>
        <v>3.66</v>
      </c>
      <c r="G495" s="14">
        <v>3.66</v>
      </c>
      <c r="H495" s="15"/>
      <c r="I495" s="15"/>
      <c r="J495" s="16">
        <v>1800000</v>
      </c>
      <c r="K495" s="15">
        <v>12</v>
      </c>
      <c r="L495" s="8">
        <f t="shared" si="71"/>
        <v>665</v>
      </c>
      <c r="M495" s="8">
        <v>35</v>
      </c>
      <c r="N495" s="172">
        <f t="shared" si="72"/>
        <v>80016.194331983803</v>
      </c>
      <c r="O495" s="17">
        <f t="shared" si="69"/>
        <v>560113.36032388662</v>
      </c>
    </row>
    <row r="496" spans="1:15">
      <c r="A496" s="12">
        <v>4</v>
      </c>
      <c r="B496" s="8" t="s">
        <v>451</v>
      </c>
      <c r="C496" s="12" t="s">
        <v>452</v>
      </c>
      <c r="D496" s="175" t="s">
        <v>440</v>
      </c>
      <c r="E496" s="31" t="s">
        <v>117</v>
      </c>
      <c r="F496" s="13">
        <f>G496+H496+I496</f>
        <v>4.34</v>
      </c>
      <c r="G496" s="14">
        <v>4.34</v>
      </c>
      <c r="H496" s="15"/>
      <c r="I496" s="15"/>
      <c r="J496" s="16">
        <v>1800000</v>
      </c>
      <c r="K496" s="15">
        <v>12</v>
      </c>
      <c r="L496" s="8">
        <f>19*35</f>
        <v>665</v>
      </c>
      <c r="M496" s="8">
        <v>70</v>
      </c>
      <c r="N496" s="172">
        <f t="shared" si="72"/>
        <v>94882.5910931174</v>
      </c>
      <c r="O496" s="17">
        <f t="shared" si="69"/>
        <v>1328356.2753036437</v>
      </c>
    </row>
    <row r="497" spans="1:15">
      <c r="A497" s="12">
        <v>4</v>
      </c>
      <c r="B497" s="8" t="s">
        <v>451</v>
      </c>
      <c r="C497" s="12" t="s">
        <v>452</v>
      </c>
      <c r="D497" s="175" t="s">
        <v>441</v>
      </c>
      <c r="E497" s="31" t="s">
        <v>233</v>
      </c>
      <c r="F497" s="13">
        <f t="shared" ref="F497:F498" si="76">G497+H497+I497</f>
        <v>3.66</v>
      </c>
      <c r="G497" s="14">
        <v>3.66</v>
      </c>
      <c r="H497" s="15"/>
      <c r="I497" s="15"/>
      <c r="J497" s="16">
        <v>1800000</v>
      </c>
      <c r="K497" s="15">
        <v>12</v>
      </c>
      <c r="L497" s="8">
        <f>19*35</f>
        <v>665</v>
      </c>
      <c r="M497" s="8">
        <v>35</v>
      </c>
      <c r="N497" s="172">
        <f t="shared" si="72"/>
        <v>80016.194331983803</v>
      </c>
      <c r="O497" s="17">
        <f t="shared" si="69"/>
        <v>560113.36032388662</v>
      </c>
    </row>
    <row r="498" spans="1:15">
      <c r="A498" s="12">
        <v>4</v>
      </c>
      <c r="B498" s="8" t="s">
        <v>451</v>
      </c>
      <c r="C498" s="12" t="s">
        <v>452</v>
      </c>
      <c r="D498" s="644" t="s">
        <v>442</v>
      </c>
      <c r="E498" s="31" t="s">
        <v>139</v>
      </c>
      <c r="F498" s="13">
        <f t="shared" si="76"/>
        <v>4.9800000000000004</v>
      </c>
      <c r="G498" s="14">
        <v>4.9800000000000004</v>
      </c>
      <c r="H498" s="15"/>
      <c r="I498" s="15"/>
      <c r="J498" s="16">
        <v>1800000</v>
      </c>
      <c r="K498" s="15">
        <v>12</v>
      </c>
      <c r="L498" s="8">
        <f t="shared" si="71"/>
        <v>665</v>
      </c>
      <c r="M498" s="8">
        <v>70</v>
      </c>
      <c r="N498" s="172">
        <f t="shared" si="72"/>
        <v>108874.4939271255</v>
      </c>
      <c r="O498" s="17">
        <f t="shared" si="69"/>
        <v>1524242.9149797573</v>
      </c>
    </row>
    <row r="499" spans="1:15" ht="31.5">
      <c r="A499" s="656">
        <v>5</v>
      </c>
      <c r="B499" s="459" t="s">
        <v>456</v>
      </c>
      <c r="C499" s="459" t="s">
        <v>345</v>
      </c>
      <c r="D499" s="657" t="s">
        <v>457</v>
      </c>
      <c r="E499" s="655" t="s">
        <v>115</v>
      </c>
      <c r="F499" s="477">
        <f>G499+H499+I499</f>
        <v>4.34</v>
      </c>
      <c r="G499" s="478">
        <v>4.34</v>
      </c>
      <c r="H499" s="478"/>
      <c r="I499" s="478"/>
      <c r="J499" s="479">
        <v>1800000</v>
      </c>
      <c r="K499" s="478">
        <v>12</v>
      </c>
      <c r="L499" s="459">
        <f>19*35</f>
        <v>665</v>
      </c>
      <c r="M499" s="459">
        <v>140</v>
      </c>
      <c r="N499" s="172">
        <f t="shared" si="72"/>
        <v>94882.5910931174</v>
      </c>
      <c r="O499" s="17">
        <f t="shared" si="69"/>
        <v>2656712.5506072873</v>
      </c>
    </row>
    <row r="500" spans="1:15">
      <c r="A500" s="20">
        <v>5</v>
      </c>
      <c r="B500" s="136" t="s">
        <v>456</v>
      </c>
      <c r="C500" s="136" t="s">
        <v>345</v>
      </c>
      <c r="D500" s="608" t="s">
        <v>458</v>
      </c>
      <c r="E500" s="31" t="s">
        <v>241</v>
      </c>
      <c r="F500" s="13">
        <f>G500+H500+I500</f>
        <v>5.17</v>
      </c>
      <c r="G500" s="14">
        <v>5.0199999999999996</v>
      </c>
      <c r="H500" s="15">
        <v>0.15</v>
      </c>
      <c r="I500" s="15"/>
      <c r="J500" s="16">
        <v>1800000</v>
      </c>
      <c r="K500" s="15">
        <v>12</v>
      </c>
      <c r="L500" s="136">
        <f>19*35</f>
        <v>665</v>
      </c>
      <c r="M500" s="136">
        <v>24</v>
      </c>
      <c r="N500" s="172">
        <f t="shared" si="72"/>
        <v>113028.34008097167</v>
      </c>
      <c r="O500" s="17">
        <f t="shared" si="69"/>
        <v>542536.03238866408</v>
      </c>
    </row>
    <row r="501" spans="1:15">
      <c r="A501" s="20">
        <v>5</v>
      </c>
      <c r="B501" s="136" t="s">
        <v>456</v>
      </c>
      <c r="C501" s="136" t="s">
        <v>345</v>
      </c>
      <c r="D501" s="608" t="s">
        <v>459</v>
      </c>
      <c r="E501" s="31" t="s">
        <v>233</v>
      </c>
      <c r="F501" s="13">
        <f t="shared" ref="F501:F504" si="77">G501+H501+I501</f>
        <v>3.99</v>
      </c>
      <c r="G501" s="14">
        <v>3.99</v>
      </c>
      <c r="H501" s="15"/>
      <c r="I501" s="15"/>
      <c r="J501" s="16">
        <v>1800000</v>
      </c>
      <c r="K501" s="15">
        <v>12</v>
      </c>
      <c r="L501" s="136">
        <f t="shared" ref="L501:L527" si="78">19*35</f>
        <v>665</v>
      </c>
      <c r="M501" s="136">
        <v>35</v>
      </c>
      <c r="N501" s="172">
        <f t="shared" si="72"/>
        <v>87230.769230769234</v>
      </c>
      <c r="O501" s="17">
        <f t="shared" si="69"/>
        <v>610615.38461538462</v>
      </c>
    </row>
    <row r="502" spans="1:15">
      <c r="A502" s="20">
        <v>5</v>
      </c>
      <c r="B502" s="136" t="s">
        <v>456</v>
      </c>
      <c r="C502" s="136" t="s">
        <v>345</v>
      </c>
      <c r="D502" s="175" t="s">
        <v>443</v>
      </c>
      <c r="E502" s="31" t="s">
        <v>117</v>
      </c>
      <c r="F502" s="13">
        <f t="shared" si="77"/>
        <v>5.0199999999999996</v>
      </c>
      <c r="G502" s="14">
        <v>5.0199999999999996</v>
      </c>
      <c r="H502" s="15"/>
      <c r="I502" s="15"/>
      <c r="J502" s="16">
        <v>1800000</v>
      </c>
      <c r="K502" s="15">
        <v>12</v>
      </c>
      <c r="L502" s="8">
        <f t="shared" si="78"/>
        <v>665</v>
      </c>
      <c r="M502" s="8">
        <v>70</v>
      </c>
      <c r="N502" s="172">
        <f t="shared" si="72"/>
        <v>109748.98785425101</v>
      </c>
      <c r="O502" s="17">
        <f t="shared" si="69"/>
        <v>1536485.8299595143</v>
      </c>
    </row>
    <row r="503" spans="1:15" ht="31.5">
      <c r="A503" s="20">
        <v>5</v>
      </c>
      <c r="B503" s="136" t="s">
        <v>456</v>
      </c>
      <c r="C503" s="136" t="s">
        <v>345</v>
      </c>
      <c r="D503" s="175" t="s">
        <v>460</v>
      </c>
      <c r="E503" s="31" t="s">
        <v>461</v>
      </c>
      <c r="F503" s="13">
        <f t="shared" si="77"/>
        <v>4.32</v>
      </c>
      <c r="G503" s="18">
        <v>4.32</v>
      </c>
      <c r="H503" s="15"/>
      <c r="I503" s="15"/>
      <c r="J503" s="16">
        <v>1800000</v>
      </c>
      <c r="K503" s="15">
        <v>12</v>
      </c>
      <c r="L503" s="8">
        <f t="shared" si="78"/>
        <v>665</v>
      </c>
      <c r="M503" s="8">
        <v>20</v>
      </c>
      <c r="N503" s="172">
        <f t="shared" si="72"/>
        <v>94445.34412955468</v>
      </c>
      <c r="O503" s="17">
        <f t="shared" si="69"/>
        <v>377781.37651821878</v>
      </c>
    </row>
    <row r="504" spans="1:15">
      <c r="A504" s="20">
        <v>5</v>
      </c>
      <c r="B504" s="136" t="s">
        <v>456</v>
      </c>
      <c r="C504" s="136" t="s">
        <v>345</v>
      </c>
      <c r="D504" s="175" t="s">
        <v>462</v>
      </c>
      <c r="E504" s="31" t="s">
        <v>122</v>
      </c>
      <c r="F504" s="13">
        <f t="shared" si="77"/>
        <v>2.34</v>
      </c>
      <c r="G504" s="18">
        <v>2.34</v>
      </c>
      <c r="H504" s="15"/>
      <c r="I504" s="15"/>
      <c r="J504" s="16">
        <v>1800000</v>
      </c>
      <c r="K504" s="15">
        <v>12</v>
      </c>
      <c r="L504" s="8">
        <f t="shared" si="78"/>
        <v>665</v>
      </c>
      <c r="M504" s="8">
        <v>12</v>
      </c>
      <c r="N504" s="172">
        <f t="shared" si="72"/>
        <v>51157.894736842107</v>
      </c>
      <c r="O504" s="17">
        <f t="shared" si="69"/>
        <v>122778.94736842107</v>
      </c>
    </row>
    <row r="505" spans="1:15" ht="31.5">
      <c r="A505" s="20">
        <v>5</v>
      </c>
      <c r="B505" s="136" t="s">
        <v>456</v>
      </c>
      <c r="C505" s="136" t="s">
        <v>345</v>
      </c>
      <c r="D505" s="608" t="s">
        <v>463</v>
      </c>
      <c r="E505" s="31" t="s">
        <v>464</v>
      </c>
      <c r="F505" s="13">
        <f>G505+H505+I505</f>
        <v>4.0599999999999996</v>
      </c>
      <c r="G505" s="14">
        <v>4.0599999999999996</v>
      </c>
      <c r="H505" s="15"/>
      <c r="I505" s="15"/>
      <c r="J505" s="16">
        <v>1800000</v>
      </c>
      <c r="K505" s="15">
        <v>12</v>
      </c>
      <c r="L505" s="136">
        <f t="shared" si="78"/>
        <v>665</v>
      </c>
      <c r="M505" s="136">
        <v>781</v>
      </c>
      <c r="N505" s="172">
        <f t="shared" si="72"/>
        <v>88761.133603238864</v>
      </c>
      <c r="O505" s="17">
        <f t="shared" si="69"/>
        <v>13864489.068825912</v>
      </c>
    </row>
    <row r="506" spans="1:15">
      <c r="A506" s="12">
        <v>6</v>
      </c>
      <c r="B506" s="8" t="s">
        <v>465</v>
      </c>
      <c r="C506" s="12" t="s">
        <v>267</v>
      </c>
      <c r="D506" s="644" t="s">
        <v>455</v>
      </c>
      <c r="E506" s="31" t="s">
        <v>227</v>
      </c>
      <c r="F506" s="13">
        <f t="shared" si="70"/>
        <v>3.66</v>
      </c>
      <c r="G506" s="14">
        <v>3.66</v>
      </c>
      <c r="H506" s="15"/>
      <c r="I506" s="15"/>
      <c r="J506" s="16">
        <v>1800000</v>
      </c>
      <c r="K506" s="15">
        <v>12</v>
      </c>
      <c r="L506" s="8">
        <f t="shared" si="71"/>
        <v>665</v>
      </c>
      <c r="M506" s="8">
        <v>35</v>
      </c>
      <c r="N506" s="172">
        <f t="shared" si="72"/>
        <v>80016.194331983803</v>
      </c>
      <c r="O506" s="17">
        <f t="shared" ref="O506:O526" si="79">N506*0.2*M506</f>
        <v>560113.36032388662</v>
      </c>
    </row>
    <row r="507" spans="1:15">
      <c r="A507" s="12">
        <v>6</v>
      </c>
      <c r="B507" s="8" t="s">
        <v>465</v>
      </c>
      <c r="C507" s="12" t="s">
        <v>267</v>
      </c>
      <c r="D507" s="608" t="s">
        <v>459</v>
      </c>
      <c r="E507" s="31" t="s">
        <v>233</v>
      </c>
      <c r="F507" s="13">
        <f t="shared" si="70"/>
        <v>3.99</v>
      </c>
      <c r="G507" s="14">
        <v>3.99</v>
      </c>
      <c r="H507" s="15"/>
      <c r="I507" s="15"/>
      <c r="J507" s="16">
        <v>1800000</v>
      </c>
      <c r="K507" s="15">
        <v>12</v>
      </c>
      <c r="L507" s="136">
        <f t="shared" si="71"/>
        <v>665</v>
      </c>
      <c r="M507" s="136">
        <v>35</v>
      </c>
      <c r="N507" s="172">
        <f t="shared" si="72"/>
        <v>87230.769230769234</v>
      </c>
      <c r="O507" s="17">
        <f t="shared" si="79"/>
        <v>610615.38461538462</v>
      </c>
    </row>
    <row r="508" spans="1:15">
      <c r="A508" s="12">
        <v>6</v>
      </c>
      <c r="B508" s="8" t="s">
        <v>465</v>
      </c>
      <c r="C508" s="12" t="s">
        <v>267</v>
      </c>
      <c r="D508" s="608" t="s">
        <v>466</v>
      </c>
      <c r="E508" s="31" t="s">
        <v>117</v>
      </c>
      <c r="F508" s="13">
        <f t="shared" si="70"/>
        <v>4.34</v>
      </c>
      <c r="G508" s="14">
        <v>4.34</v>
      </c>
      <c r="H508" s="15"/>
      <c r="I508" s="15"/>
      <c r="J508" s="16">
        <v>1800000</v>
      </c>
      <c r="K508" s="15">
        <v>12</v>
      </c>
      <c r="L508" s="136">
        <f t="shared" si="71"/>
        <v>665</v>
      </c>
      <c r="M508" s="136">
        <v>70</v>
      </c>
      <c r="N508" s="172">
        <f t="shared" si="72"/>
        <v>94882.5910931174</v>
      </c>
      <c r="O508" s="17">
        <f t="shared" si="79"/>
        <v>1328356.2753036437</v>
      </c>
    </row>
    <row r="509" spans="1:15" ht="31.5">
      <c r="A509" s="12">
        <v>6</v>
      </c>
      <c r="B509" s="8" t="s">
        <v>465</v>
      </c>
      <c r="C509" s="12" t="s">
        <v>267</v>
      </c>
      <c r="D509" s="175" t="s">
        <v>460</v>
      </c>
      <c r="E509" s="31" t="s">
        <v>461</v>
      </c>
      <c r="F509" s="13">
        <f t="shared" si="70"/>
        <v>4.32</v>
      </c>
      <c r="G509" s="18">
        <v>4.32</v>
      </c>
      <c r="H509" s="15"/>
      <c r="I509" s="15"/>
      <c r="J509" s="16">
        <v>1800000</v>
      </c>
      <c r="K509" s="15">
        <v>12</v>
      </c>
      <c r="L509" s="8">
        <f t="shared" si="71"/>
        <v>665</v>
      </c>
      <c r="M509" s="8">
        <v>20</v>
      </c>
      <c r="N509" s="172">
        <f t="shared" si="72"/>
        <v>94445.34412955468</v>
      </c>
      <c r="O509" s="17">
        <f t="shared" si="79"/>
        <v>377781.37651821878</v>
      </c>
    </row>
    <row r="510" spans="1:15">
      <c r="A510" s="12">
        <v>6</v>
      </c>
      <c r="B510" s="8" t="s">
        <v>465</v>
      </c>
      <c r="C510" s="12" t="s">
        <v>267</v>
      </c>
      <c r="D510" s="175" t="s">
        <v>462</v>
      </c>
      <c r="E510" s="31" t="s">
        <v>122</v>
      </c>
      <c r="F510" s="13">
        <f t="shared" si="70"/>
        <v>2.34</v>
      </c>
      <c r="G510" s="18">
        <v>2.34</v>
      </c>
      <c r="H510" s="15"/>
      <c r="I510" s="15"/>
      <c r="J510" s="16">
        <v>1800000</v>
      </c>
      <c r="K510" s="15">
        <v>12</v>
      </c>
      <c r="L510" s="8">
        <f t="shared" si="71"/>
        <v>665</v>
      </c>
      <c r="M510" s="8">
        <v>12</v>
      </c>
      <c r="N510" s="172">
        <f t="shared" si="72"/>
        <v>51157.894736842107</v>
      </c>
      <c r="O510" s="17">
        <f t="shared" si="79"/>
        <v>122778.94736842107</v>
      </c>
    </row>
    <row r="511" spans="1:15" ht="31.5">
      <c r="A511" s="12">
        <v>6</v>
      </c>
      <c r="B511" s="8" t="s">
        <v>465</v>
      </c>
      <c r="C511" s="12" t="s">
        <v>267</v>
      </c>
      <c r="D511" s="608" t="s">
        <v>467</v>
      </c>
      <c r="E511" s="31" t="s">
        <v>115</v>
      </c>
      <c r="F511" s="13">
        <f t="shared" si="70"/>
        <v>5.0199999999999996</v>
      </c>
      <c r="G511" s="14">
        <v>5.0199999999999996</v>
      </c>
      <c r="H511" s="15"/>
      <c r="I511" s="15"/>
      <c r="J511" s="16">
        <v>1800000</v>
      </c>
      <c r="K511" s="15">
        <v>12</v>
      </c>
      <c r="L511" s="136">
        <f t="shared" si="71"/>
        <v>665</v>
      </c>
      <c r="M511" s="136">
        <v>140</v>
      </c>
      <c r="N511" s="172">
        <f t="shared" si="72"/>
        <v>109748.98785425101</v>
      </c>
      <c r="O511" s="17">
        <f t="shared" si="79"/>
        <v>3072971.6599190286</v>
      </c>
    </row>
    <row r="512" spans="1:15" ht="31.5">
      <c r="A512" s="12">
        <v>6</v>
      </c>
      <c r="B512" s="8" t="s">
        <v>465</v>
      </c>
      <c r="C512" s="12" t="s">
        <v>267</v>
      </c>
      <c r="D512" s="608" t="s">
        <v>468</v>
      </c>
      <c r="E512" s="31" t="s">
        <v>464</v>
      </c>
      <c r="F512" s="13">
        <f t="shared" si="70"/>
        <v>4.68</v>
      </c>
      <c r="G512" s="14">
        <v>4.68</v>
      </c>
      <c r="H512" s="15"/>
      <c r="I512" s="15"/>
      <c r="J512" s="16">
        <v>1800000</v>
      </c>
      <c r="K512" s="15">
        <v>12</v>
      </c>
      <c r="L512" s="136">
        <f t="shared" si="71"/>
        <v>665</v>
      </c>
      <c r="M512" s="136">
        <v>352</v>
      </c>
      <c r="N512" s="172">
        <f t="shared" si="72"/>
        <v>102315.78947368421</v>
      </c>
      <c r="O512" s="17">
        <f t="shared" si="79"/>
        <v>7203031.578947369</v>
      </c>
    </row>
    <row r="513" spans="1:15" ht="31.5">
      <c r="A513" s="474">
        <v>6</v>
      </c>
      <c r="B513" s="475" t="s">
        <v>465</v>
      </c>
      <c r="C513" s="474" t="s">
        <v>267</v>
      </c>
      <c r="D513" s="657" t="s">
        <v>468</v>
      </c>
      <c r="E513" s="655" t="s">
        <v>464</v>
      </c>
      <c r="F513" s="477">
        <f t="shared" si="70"/>
        <v>5.0199999999999996</v>
      </c>
      <c r="G513" s="478">
        <v>5.0199999999999996</v>
      </c>
      <c r="H513" s="478"/>
      <c r="I513" s="478"/>
      <c r="J513" s="479">
        <v>1800000</v>
      </c>
      <c r="K513" s="478">
        <v>12</v>
      </c>
      <c r="L513" s="459">
        <f t="shared" si="71"/>
        <v>665</v>
      </c>
      <c r="M513" s="459">
        <v>418</v>
      </c>
      <c r="N513" s="172">
        <f t="shared" si="72"/>
        <v>109748.98785425101</v>
      </c>
      <c r="O513" s="17">
        <f t="shared" si="79"/>
        <v>9175015.3846153859</v>
      </c>
    </row>
    <row r="514" spans="1:15">
      <c r="A514" s="20">
        <v>7</v>
      </c>
      <c r="B514" s="136" t="s">
        <v>469</v>
      </c>
      <c r="C514" s="20" t="s">
        <v>400</v>
      </c>
      <c r="D514" s="644" t="s">
        <v>455</v>
      </c>
      <c r="E514" s="31" t="s">
        <v>227</v>
      </c>
      <c r="F514" s="13">
        <f t="shared" si="70"/>
        <v>3.66</v>
      </c>
      <c r="G514" s="14">
        <v>3.66</v>
      </c>
      <c r="H514" s="15"/>
      <c r="I514" s="15"/>
      <c r="J514" s="16">
        <v>1800000</v>
      </c>
      <c r="K514" s="15">
        <v>12</v>
      </c>
      <c r="L514" s="136">
        <f t="shared" si="71"/>
        <v>665</v>
      </c>
      <c r="M514" s="136">
        <v>35</v>
      </c>
      <c r="N514" s="172">
        <f t="shared" si="72"/>
        <v>80016.194331983803</v>
      </c>
      <c r="O514" s="17">
        <f t="shared" si="79"/>
        <v>560113.36032388662</v>
      </c>
    </row>
    <row r="515" spans="1:15">
      <c r="A515" s="20">
        <v>7</v>
      </c>
      <c r="B515" s="136" t="s">
        <v>469</v>
      </c>
      <c r="C515" s="20" t="s">
        <v>400</v>
      </c>
      <c r="D515" s="175" t="s">
        <v>440</v>
      </c>
      <c r="E515" s="31" t="s">
        <v>117</v>
      </c>
      <c r="F515" s="13">
        <f>G515+H515+I515</f>
        <v>4.34</v>
      </c>
      <c r="G515" s="14">
        <v>4.34</v>
      </c>
      <c r="H515" s="15"/>
      <c r="I515" s="15"/>
      <c r="J515" s="16">
        <v>1800000</v>
      </c>
      <c r="K515" s="15">
        <v>12</v>
      </c>
      <c r="L515" s="8">
        <f>19*35</f>
        <v>665</v>
      </c>
      <c r="M515" s="8">
        <v>70</v>
      </c>
      <c r="N515" s="172">
        <f t="shared" si="72"/>
        <v>94882.5910931174</v>
      </c>
      <c r="O515" s="17">
        <f t="shared" si="79"/>
        <v>1328356.2753036437</v>
      </c>
    </row>
    <row r="516" spans="1:15">
      <c r="A516" s="20">
        <v>7</v>
      </c>
      <c r="B516" s="136" t="s">
        <v>469</v>
      </c>
      <c r="C516" s="20" t="s">
        <v>400</v>
      </c>
      <c r="D516" s="175" t="s">
        <v>441</v>
      </c>
      <c r="E516" s="31" t="s">
        <v>233</v>
      </c>
      <c r="F516" s="13">
        <f t="shared" ref="F516:F520" si="80">G516+H516+I516</f>
        <v>3.66</v>
      </c>
      <c r="G516" s="14">
        <v>3.66</v>
      </c>
      <c r="H516" s="15"/>
      <c r="I516" s="15"/>
      <c r="J516" s="16">
        <v>1800000</v>
      </c>
      <c r="K516" s="15">
        <v>12</v>
      </c>
      <c r="L516" s="8">
        <f>19*35</f>
        <v>665</v>
      </c>
      <c r="M516" s="8">
        <v>35</v>
      </c>
      <c r="N516" s="172">
        <f t="shared" si="72"/>
        <v>80016.194331983803</v>
      </c>
      <c r="O516" s="17">
        <f t="shared" si="79"/>
        <v>560113.36032388662</v>
      </c>
    </row>
    <row r="517" spans="1:15" ht="31.5">
      <c r="A517" s="20">
        <v>7</v>
      </c>
      <c r="B517" s="136" t="s">
        <v>469</v>
      </c>
      <c r="C517" s="20" t="s">
        <v>400</v>
      </c>
      <c r="D517" s="175" t="s">
        <v>460</v>
      </c>
      <c r="E517" s="31" t="s">
        <v>461</v>
      </c>
      <c r="F517" s="13">
        <f t="shared" si="80"/>
        <v>4.32</v>
      </c>
      <c r="G517" s="18">
        <v>4.32</v>
      </c>
      <c r="H517" s="15"/>
      <c r="I517" s="15"/>
      <c r="J517" s="16">
        <v>1800000</v>
      </c>
      <c r="K517" s="15">
        <v>12</v>
      </c>
      <c r="L517" s="8">
        <f t="shared" si="71"/>
        <v>665</v>
      </c>
      <c r="M517" s="8">
        <v>20</v>
      </c>
      <c r="N517" s="172">
        <f t="shared" si="72"/>
        <v>94445.34412955468</v>
      </c>
      <c r="O517" s="17">
        <f t="shared" si="79"/>
        <v>377781.37651821878</v>
      </c>
    </row>
    <row r="518" spans="1:15">
      <c r="A518" s="20">
        <v>7</v>
      </c>
      <c r="B518" s="136" t="s">
        <v>469</v>
      </c>
      <c r="C518" s="20" t="s">
        <v>400</v>
      </c>
      <c r="D518" s="175" t="s">
        <v>462</v>
      </c>
      <c r="E518" s="31" t="s">
        <v>122</v>
      </c>
      <c r="F518" s="13">
        <f t="shared" si="80"/>
        <v>2.34</v>
      </c>
      <c r="G518" s="18">
        <v>2.34</v>
      </c>
      <c r="H518" s="15"/>
      <c r="I518" s="15"/>
      <c r="J518" s="16">
        <v>1800000</v>
      </c>
      <c r="K518" s="15">
        <v>12</v>
      </c>
      <c r="L518" s="8">
        <f t="shared" si="71"/>
        <v>665</v>
      </c>
      <c r="M518" s="8">
        <v>12</v>
      </c>
      <c r="N518" s="172">
        <f t="shared" si="72"/>
        <v>51157.894736842107</v>
      </c>
      <c r="O518" s="17">
        <f t="shared" si="79"/>
        <v>122778.94736842107</v>
      </c>
    </row>
    <row r="519" spans="1:15" ht="31.5">
      <c r="A519" s="20">
        <v>7</v>
      </c>
      <c r="B519" s="136" t="s">
        <v>469</v>
      </c>
      <c r="C519" s="20" t="s">
        <v>400</v>
      </c>
      <c r="D519" s="175" t="s">
        <v>72</v>
      </c>
      <c r="E519" s="31" t="s">
        <v>464</v>
      </c>
      <c r="F519" s="13">
        <f t="shared" si="80"/>
        <v>4.68</v>
      </c>
      <c r="G519" s="14">
        <v>4.68</v>
      </c>
      <c r="H519" s="15"/>
      <c r="I519" s="15"/>
      <c r="J519" s="16">
        <v>1800000</v>
      </c>
      <c r="K519" s="15">
        <v>12</v>
      </c>
      <c r="L519" s="8">
        <f>19*35</f>
        <v>665</v>
      </c>
      <c r="M519" s="8">
        <v>770</v>
      </c>
      <c r="N519" s="172">
        <f t="shared" si="72"/>
        <v>102315.78947368421</v>
      </c>
      <c r="O519" s="17">
        <f t="shared" si="79"/>
        <v>15756631.578947369</v>
      </c>
    </row>
    <row r="520" spans="1:15" ht="31.5">
      <c r="A520" s="20">
        <v>7</v>
      </c>
      <c r="B520" s="136" t="s">
        <v>469</v>
      </c>
      <c r="C520" s="20" t="s">
        <v>400</v>
      </c>
      <c r="D520" s="608" t="s">
        <v>467</v>
      </c>
      <c r="E520" s="31" t="s">
        <v>115</v>
      </c>
      <c r="F520" s="13">
        <f t="shared" si="80"/>
        <v>5.0199999999999996</v>
      </c>
      <c r="G520" s="14">
        <v>5.0199999999999996</v>
      </c>
      <c r="H520" s="15"/>
      <c r="I520" s="15"/>
      <c r="J520" s="16">
        <v>1800000</v>
      </c>
      <c r="K520" s="15">
        <v>12</v>
      </c>
      <c r="L520" s="136">
        <f t="shared" ref="L520" si="81">19*35</f>
        <v>665</v>
      </c>
      <c r="M520" s="136">
        <v>140</v>
      </c>
      <c r="N520" s="172">
        <f t="shared" si="72"/>
        <v>109748.98785425101</v>
      </c>
      <c r="O520" s="17">
        <f t="shared" si="79"/>
        <v>3072971.6599190286</v>
      </c>
    </row>
    <row r="521" spans="1:15">
      <c r="A521" s="20">
        <v>8</v>
      </c>
      <c r="B521" s="136" t="s">
        <v>470</v>
      </c>
      <c r="C521" s="136" t="s">
        <v>471</v>
      </c>
      <c r="D521" s="608" t="s">
        <v>459</v>
      </c>
      <c r="E521" s="31" t="s">
        <v>233</v>
      </c>
      <c r="F521" s="13">
        <f t="shared" ref="F521:F527" si="82">G521+H521+I521</f>
        <v>3.99</v>
      </c>
      <c r="G521" s="14">
        <v>3.99</v>
      </c>
      <c r="H521" s="15"/>
      <c r="I521" s="15"/>
      <c r="J521" s="16">
        <v>1800000</v>
      </c>
      <c r="K521" s="15">
        <v>12</v>
      </c>
      <c r="L521" s="136">
        <f t="shared" si="78"/>
        <v>665</v>
      </c>
      <c r="M521" s="136">
        <v>35</v>
      </c>
      <c r="N521" s="172">
        <f t="shared" si="72"/>
        <v>87230.769230769234</v>
      </c>
      <c r="O521" s="17">
        <f t="shared" si="79"/>
        <v>610615.38461538462</v>
      </c>
    </row>
    <row r="522" spans="1:15">
      <c r="A522" s="20">
        <v>8</v>
      </c>
      <c r="B522" s="136" t="s">
        <v>470</v>
      </c>
      <c r="C522" s="136" t="s">
        <v>471</v>
      </c>
      <c r="D522" s="608" t="s">
        <v>466</v>
      </c>
      <c r="E522" s="31" t="s">
        <v>117</v>
      </c>
      <c r="F522" s="13">
        <f t="shared" si="82"/>
        <v>4.34</v>
      </c>
      <c r="G522" s="14">
        <v>4.34</v>
      </c>
      <c r="H522" s="15"/>
      <c r="I522" s="15"/>
      <c r="J522" s="16">
        <v>1800000</v>
      </c>
      <c r="K522" s="15">
        <v>12</v>
      </c>
      <c r="L522" s="136">
        <f t="shared" si="78"/>
        <v>665</v>
      </c>
      <c r="M522" s="136">
        <v>70</v>
      </c>
      <c r="N522" s="172">
        <f t="shared" si="72"/>
        <v>94882.5910931174</v>
      </c>
      <c r="O522" s="17">
        <f t="shared" si="79"/>
        <v>1328356.2753036437</v>
      </c>
    </row>
    <row r="523" spans="1:15">
      <c r="A523" s="20">
        <v>8</v>
      </c>
      <c r="B523" s="136" t="s">
        <v>470</v>
      </c>
      <c r="C523" s="136" t="s">
        <v>471</v>
      </c>
      <c r="D523" s="175" t="s">
        <v>444</v>
      </c>
      <c r="E523" s="31" t="s">
        <v>227</v>
      </c>
      <c r="F523" s="13">
        <f t="shared" si="82"/>
        <v>4.8899999999999997</v>
      </c>
      <c r="G523" s="14">
        <v>4.8899999999999997</v>
      </c>
      <c r="H523" s="15"/>
      <c r="I523" s="15"/>
      <c r="J523" s="16">
        <v>1800000</v>
      </c>
      <c r="K523" s="15">
        <v>12</v>
      </c>
      <c r="L523" s="8">
        <f t="shared" si="78"/>
        <v>665</v>
      </c>
      <c r="M523" s="8">
        <v>35</v>
      </c>
      <c r="N523" s="172">
        <f t="shared" si="72"/>
        <v>106906.88259109312</v>
      </c>
      <c r="O523" s="17">
        <f t="shared" si="79"/>
        <v>748348.17813765188</v>
      </c>
    </row>
    <row r="524" spans="1:15">
      <c r="A524" s="20">
        <v>8</v>
      </c>
      <c r="B524" s="136" t="s">
        <v>470</v>
      </c>
      <c r="C524" s="136" t="s">
        <v>471</v>
      </c>
      <c r="D524" s="175" t="s">
        <v>460</v>
      </c>
      <c r="E524" s="31" t="s">
        <v>122</v>
      </c>
      <c r="F524" s="13">
        <f t="shared" si="82"/>
        <v>4.32</v>
      </c>
      <c r="G524" s="18">
        <v>4.32</v>
      </c>
      <c r="H524" s="15"/>
      <c r="I524" s="15"/>
      <c r="J524" s="16">
        <v>1800000</v>
      </c>
      <c r="K524" s="15">
        <v>12</v>
      </c>
      <c r="L524" s="8">
        <f t="shared" si="78"/>
        <v>665</v>
      </c>
      <c r="M524" s="8">
        <v>10</v>
      </c>
      <c r="N524" s="172">
        <f t="shared" si="72"/>
        <v>94445.34412955468</v>
      </c>
      <c r="O524" s="17">
        <f t="shared" si="79"/>
        <v>188890.68825910939</v>
      </c>
    </row>
    <row r="525" spans="1:15">
      <c r="A525" s="20">
        <v>8</v>
      </c>
      <c r="B525" s="136" t="s">
        <v>470</v>
      </c>
      <c r="C525" s="136" t="s">
        <v>471</v>
      </c>
      <c r="D525" s="175" t="s">
        <v>462</v>
      </c>
      <c r="E525" s="31" t="s">
        <v>122</v>
      </c>
      <c r="F525" s="13">
        <f t="shared" si="82"/>
        <v>2.34</v>
      </c>
      <c r="G525" s="18">
        <v>2.34</v>
      </c>
      <c r="H525" s="15"/>
      <c r="I525" s="15"/>
      <c r="J525" s="16">
        <v>1800000</v>
      </c>
      <c r="K525" s="15">
        <v>12</v>
      </c>
      <c r="L525" s="8">
        <f t="shared" si="78"/>
        <v>665</v>
      </c>
      <c r="M525" s="8">
        <v>12</v>
      </c>
      <c r="N525" s="172">
        <f t="shared" si="72"/>
        <v>51157.894736842107</v>
      </c>
      <c r="O525" s="17">
        <f t="shared" si="79"/>
        <v>122778.94736842107</v>
      </c>
    </row>
    <row r="526" spans="1:15" ht="31.5">
      <c r="A526" s="20">
        <v>8</v>
      </c>
      <c r="B526" s="136" t="s">
        <v>470</v>
      </c>
      <c r="C526" s="136" t="s">
        <v>471</v>
      </c>
      <c r="D526" s="175" t="s">
        <v>472</v>
      </c>
      <c r="E526" s="31" t="s">
        <v>464</v>
      </c>
      <c r="F526" s="13">
        <f t="shared" si="82"/>
        <v>4.8899999999999997</v>
      </c>
      <c r="G526" s="14">
        <v>4.8899999999999997</v>
      </c>
      <c r="H526" s="15"/>
      <c r="I526" s="15"/>
      <c r="J526" s="16">
        <v>1800000</v>
      </c>
      <c r="K526" s="15">
        <v>12</v>
      </c>
      <c r="L526" s="8">
        <f>19*35</f>
        <v>665</v>
      </c>
      <c r="M526" s="8">
        <v>770</v>
      </c>
      <c r="N526" s="172">
        <f t="shared" si="72"/>
        <v>106906.88259109312</v>
      </c>
      <c r="O526" s="17">
        <f t="shared" si="79"/>
        <v>16463659.919028342</v>
      </c>
    </row>
    <row r="527" spans="1:15" ht="31.5">
      <c r="A527" s="20">
        <v>8</v>
      </c>
      <c r="B527" s="136" t="s">
        <v>470</v>
      </c>
      <c r="C527" s="136" t="s">
        <v>471</v>
      </c>
      <c r="D527" s="608" t="s">
        <v>467</v>
      </c>
      <c r="E527" s="31" t="s">
        <v>115</v>
      </c>
      <c r="F527" s="13">
        <f t="shared" si="82"/>
        <v>5.0199999999999996</v>
      </c>
      <c r="G527" s="14">
        <v>5.0199999999999996</v>
      </c>
      <c r="H527" s="15"/>
      <c r="I527" s="15"/>
      <c r="J527" s="16">
        <v>1800000</v>
      </c>
      <c r="K527" s="15">
        <v>12</v>
      </c>
      <c r="L527" s="136">
        <f t="shared" si="78"/>
        <v>665</v>
      </c>
      <c r="M527" s="136">
        <v>140</v>
      </c>
      <c r="N527" s="21">
        <f t="shared" ref="N527:N585" si="83">F527*J527*K527/L527*35/52</f>
        <v>109748.98785425101</v>
      </c>
      <c r="O527" s="21">
        <f t="shared" ref="O527:O585" si="84">N527*0.2*M527</f>
        <v>3072971.6599190286</v>
      </c>
    </row>
    <row r="528" spans="1:15" ht="21" customHeight="1">
      <c r="A528" s="60"/>
      <c r="B528" s="1102" t="s">
        <v>596</v>
      </c>
      <c r="C528" s="1103"/>
      <c r="D528" s="62"/>
      <c r="E528" s="62"/>
      <c r="F528" s="61"/>
      <c r="G528" s="61"/>
      <c r="H528" s="61"/>
      <c r="I528" s="61"/>
      <c r="J528" s="61"/>
      <c r="K528" s="61"/>
      <c r="L528" s="61"/>
      <c r="M528" s="191">
        <f>SUM(M473:M527)</f>
        <v>8348</v>
      </c>
      <c r="N528" s="191"/>
      <c r="O528" s="191">
        <f t="shared" ref="O528" si="85">SUM(O473:O527)</f>
        <v>174658826.47773284</v>
      </c>
    </row>
    <row r="529" spans="1:15">
      <c r="A529" s="460" t="s">
        <v>474</v>
      </c>
      <c r="B529" s="49"/>
      <c r="C529" s="49"/>
      <c r="D529" s="453"/>
      <c r="E529" s="453"/>
      <c r="F529" s="452"/>
      <c r="G529" s="452"/>
      <c r="H529" s="452"/>
      <c r="I529" s="452"/>
      <c r="J529" s="452"/>
      <c r="K529" s="452"/>
      <c r="L529" s="452"/>
      <c r="M529" s="461"/>
      <c r="N529" s="21"/>
      <c r="O529" s="21"/>
    </row>
    <row r="530" spans="1:15">
      <c r="A530" s="12">
        <v>1</v>
      </c>
      <c r="B530" s="456" t="s">
        <v>475</v>
      </c>
      <c r="C530" s="12" t="s">
        <v>111</v>
      </c>
      <c r="D530" s="645" t="s">
        <v>476</v>
      </c>
      <c r="E530" s="458" t="s">
        <v>294</v>
      </c>
      <c r="F530" s="13">
        <f>G530+H530+I530</f>
        <v>4.83</v>
      </c>
      <c r="G530" s="14">
        <v>4.68</v>
      </c>
      <c r="H530" s="15">
        <v>0.15</v>
      </c>
      <c r="I530" s="15"/>
      <c r="J530" s="16">
        <v>1800000</v>
      </c>
      <c r="K530" s="15">
        <v>12</v>
      </c>
      <c r="L530" s="8">
        <v>805</v>
      </c>
      <c r="M530" s="8">
        <v>529</v>
      </c>
      <c r="N530" s="21">
        <f t="shared" si="83"/>
        <v>87230.769230769234</v>
      </c>
      <c r="O530" s="21">
        <f t="shared" si="84"/>
        <v>9229015.3846153859</v>
      </c>
    </row>
    <row r="531" spans="1:15">
      <c r="A531" s="12">
        <v>1</v>
      </c>
      <c r="B531" s="456" t="s">
        <v>475</v>
      </c>
      <c r="C531" s="12" t="s">
        <v>111</v>
      </c>
      <c r="D531" s="645" t="s">
        <v>476</v>
      </c>
      <c r="E531" s="458" t="s">
        <v>294</v>
      </c>
      <c r="F531" s="13">
        <f t="shared" ref="F531:F537" si="86">G531+H531+I531</f>
        <v>5.17</v>
      </c>
      <c r="G531" s="14">
        <v>5.0199999999999996</v>
      </c>
      <c r="H531" s="15">
        <v>0.15</v>
      </c>
      <c r="I531" s="15"/>
      <c r="J531" s="16">
        <v>1800000</v>
      </c>
      <c r="K531" s="15">
        <v>12</v>
      </c>
      <c r="L531" s="8">
        <v>805</v>
      </c>
      <c r="M531" s="8">
        <v>276</v>
      </c>
      <c r="N531" s="21">
        <f t="shared" si="83"/>
        <v>93371.23745819398</v>
      </c>
      <c r="O531" s="21">
        <f t="shared" si="84"/>
        <v>5154092.307692308</v>
      </c>
    </row>
    <row r="532" spans="1:15">
      <c r="A532" s="12">
        <v>1</v>
      </c>
      <c r="B532" s="456" t="s">
        <v>475</v>
      </c>
      <c r="C532" s="12" t="s">
        <v>111</v>
      </c>
      <c r="D532" s="645" t="s">
        <v>477</v>
      </c>
      <c r="E532" s="459" t="s">
        <v>288</v>
      </c>
      <c r="F532" s="13">
        <f t="shared" si="86"/>
        <v>3.66</v>
      </c>
      <c r="G532" s="14">
        <v>3.66</v>
      </c>
      <c r="H532" s="15"/>
      <c r="I532" s="15"/>
      <c r="J532" s="16">
        <v>1800000</v>
      </c>
      <c r="K532" s="15">
        <v>12</v>
      </c>
      <c r="L532" s="8">
        <v>805</v>
      </c>
      <c r="M532" s="8">
        <v>35</v>
      </c>
      <c r="N532" s="21">
        <f t="shared" si="83"/>
        <v>66100.334448160545</v>
      </c>
      <c r="O532" s="21">
        <f t="shared" si="84"/>
        <v>462702.34113712382</v>
      </c>
    </row>
    <row r="533" spans="1:15">
      <c r="A533" s="12">
        <v>1</v>
      </c>
      <c r="B533" s="456" t="s">
        <v>475</v>
      </c>
      <c r="C533" s="12" t="s">
        <v>111</v>
      </c>
      <c r="D533" s="645" t="s">
        <v>478</v>
      </c>
      <c r="E533" s="459" t="s">
        <v>285</v>
      </c>
      <c r="F533" s="13">
        <f t="shared" si="86"/>
        <v>4.34</v>
      </c>
      <c r="G533" s="14">
        <v>4.34</v>
      </c>
      <c r="H533" s="15"/>
      <c r="I533" s="15"/>
      <c r="J533" s="16">
        <v>1800000</v>
      </c>
      <c r="K533" s="15">
        <v>12</v>
      </c>
      <c r="L533" s="8">
        <v>805</v>
      </c>
      <c r="M533" s="8">
        <v>70</v>
      </c>
      <c r="N533" s="21">
        <f t="shared" si="83"/>
        <v>78381.270903010023</v>
      </c>
      <c r="O533" s="21">
        <f t="shared" si="84"/>
        <v>1097337.7926421403</v>
      </c>
    </row>
    <row r="534" spans="1:15" ht="31.5">
      <c r="A534" s="12">
        <v>1</v>
      </c>
      <c r="B534" s="456" t="s">
        <v>475</v>
      </c>
      <c r="C534" s="12" t="s">
        <v>111</v>
      </c>
      <c r="D534" s="645" t="s">
        <v>479</v>
      </c>
      <c r="E534" s="457" t="s">
        <v>115</v>
      </c>
      <c r="F534" s="13">
        <f t="shared" si="86"/>
        <v>4.34</v>
      </c>
      <c r="G534" s="14">
        <v>4.34</v>
      </c>
      <c r="H534" s="15"/>
      <c r="I534" s="15"/>
      <c r="J534" s="16">
        <v>1800000</v>
      </c>
      <c r="K534" s="15">
        <v>12</v>
      </c>
      <c r="L534" s="8">
        <v>805</v>
      </c>
      <c r="M534" s="8">
        <v>36</v>
      </c>
      <c r="N534" s="21">
        <f t="shared" si="83"/>
        <v>78381.270903010023</v>
      </c>
      <c r="O534" s="21">
        <f t="shared" si="84"/>
        <v>564345.15050167218</v>
      </c>
    </row>
    <row r="535" spans="1:15" ht="31.5">
      <c r="A535" s="12">
        <v>1</v>
      </c>
      <c r="B535" s="456" t="s">
        <v>475</v>
      </c>
      <c r="C535" s="12" t="s">
        <v>111</v>
      </c>
      <c r="D535" s="645" t="s">
        <v>479</v>
      </c>
      <c r="E535" s="457" t="s">
        <v>115</v>
      </c>
      <c r="F535" s="13">
        <f t="shared" si="86"/>
        <v>4.68</v>
      </c>
      <c r="G535" s="14">
        <v>4.68</v>
      </c>
      <c r="H535" s="15"/>
      <c r="I535" s="15"/>
      <c r="J535" s="16">
        <v>1800000</v>
      </c>
      <c r="K535" s="15">
        <v>12</v>
      </c>
      <c r="L535" s="8">
        <v>805</v>
      </c>
      <c r="M535" s="8">
        <v>104</v>
      </c>
      <c r="N535" s="21">
        <f t="shared" si="83"/>
        <v>84521.739130434784</v>
      </c>
      <c r="O535" s="21">
        <f t="shared" si="84"/>
        <v>1758052.1739130435</v>
      </c>
    </row>
    <row r="536" spans="1:15">
      <c r="A536" s="12">
        <v>1</v>
      </c>
      <c r="B536" s="456" t="s">
        <v>475</v>
      </c>
      <c r="C536" s="12" t="s">
        <v>111</v>
      </c>
      <c r="D536" s="645" t="s">
        <v>480</v>
      </c>
      <c r="E536" s="459" t="s">
        <v>122</v>
      </c>
      <c r="F536" s="13">
        <f t="shared" si="86"/>
        <v>2.34</v>
      </c>
      <c r="G536" s="14">
        <v>2.34</v>
      </c>
      <c r="H536" s="15"/>
      <c r="I536" s="15"/>
      <c r="J536" s="16">
        <v>1800000</v>
      </c>
      <c r="K536" s="15">
        <v>12</v>
      </c>
      <c r="L536" s="8">
        <v>805</v>
      </c>
      <c r="M536" s="8">
        <v>35</v>
      </c>
      <c r="N536" s="21">
        <f t="shared" si="83"/>
        <v>42260.869565217392</v>
      </c>
      <c r="O536" s="21">
        <f t="shared" si="84"/>
        <v>295826.08695652173</v>
      </c>
    </row>
    <row r="537" spans="1:15">
      <c r="A537" s="12">
        <v>1</v>
      </c>
      <c r="B537" s="456" t="s">
        <v>475</v>
      </c>
      <c r="C537" s="12" t="s">
        <v>111</v>
      </c>
      <c r="D537" s="645" t="s">
        <v>481</v>
      </c>
      <c r="E537" s="459" t="s">
        <v>149</v>
      </c>
      <c r="F537" s="13">
        <f t="shared" si="86"/>
        <v>4.93</v>
      </c>
      <c r="G537" s="14">
        <v>4.68</v>
      </c>
      <c r="H537" s="15">
        <v>0.25</v>
      </c>
      <c r="I537" s="15"/>
      <c r="J537" s="16">
        <v>1800000</v>
      </c>
      <c r="K537" s="15">
        <v>12</v>
      </c>
      <c r="L537" s="8">
        <v>805</v>
      </c>
      <c r="M537" s="8">
        <v>35</v>
      </c>
      <c r="N537" s="21">
        <f t="shared" si="83"/>
        <v>89036.789297658863</v>
      </c>
      <c r="O537" s="21">
        <f t="shared" si="84"/>
        <v>623257.52508361207</v>
      </c>
    </row>
    <row r="538" spans="1:15">
      <c r="A538" s="12">
        <v>2</v>
      </c>
      <c r="B538" s="456" t="s">
        <v>482</v>
      </c>
      <c r="C538" s="12" t="s">
        <v>267</v>
      </c>
      <c r="D538" s="645" t="s">
        <v>444</v>
      </c>
      <c r="E538" s="458" t="s">
        <v>294</v>
      </c>
      <c r="F538" s="13">
        <f>G538+H538+I538</f>
        <v>5.0199999999999996</v>
      </c>
      <c r="G538" s="14">
        <v>5.0199999999999996</v>
      </c>
      <c r="H538" s="15"/>
      <c r="I538" s="15"/>
      <c r="J538" s="16">
        <v>1800000</v>
      </c>
      <c r="K538" s="15">
        <v>12</v>
      </c>
      <c r="L538" s="136">
        <v>805</v>
      </c>
      <c r="M538" s="8">
        <v>529</v>
      </c>
      <c r="N538" s="21">
        <f t="shared" si="83"/>
        <v>90662.207357859545</v>
      </c>
      <c r="O538" s="21">
        <f t="shared" si="84"/>
        <v>9592061.5384615399</v>
      </c>
    </row>
    <row r="539" spans="1:15">
      <c r="A539" s="12">
        <v>2</v>
      </c>
      <c r="B539" s="456" t="s">
        <v>482</v>
      </c>
      <c r="C539" s="12" t="s">
        <v>267</v>
      </c>
      <c r="D539" s="645" t="s">
        <v>444</v>
      </c>
      <c r="E539" s="458" t="s">
        <v>294</v>
      </c>
      <c r="F539" s="13">
        <f t="shared" ref="F539:F545" si="87">G539+H539+I539</f>
        <v>5.36</v>
      </c>
      <c r="G539" s="14">
        <v>5.36</v>
      </c>
      <c r="H539" s="15"/>
      <c r="I539" s="15"/>
      <c r="J539" s="16">
        <v>1800000</v>
      </c>
      <c r="K539" s="15">
        <v>12</v>
      </c>
      <c r="L539" s="136">
        <v>805</v>
      </c>
      <c r="M539" s="8">
        <v>276</v>
      </c>
      <c r="N539" s="21">
        <f t="shared" si="83"/>
        <v>96802.675585284276</v>
      </c>
      <c r="O539" s="21">
        <f t="shared" si="84"/>
        <v>5343507.692307693</v>
      </c>
    </row>
    <row r="540" spans="1:15">
      <c r="A540" s="12">
        <v>2</v>
      </c>
      <c r="B540" s="456" t="s">
        <v>482</v>
      </c>
      <c r="C540" s="12" t="s">
        <v>267</v>
      </c>
      <c r="D540" s="645" t="s">
        <v>477</v>
      </c>
      <c r="E540" s="459" t="s">
        <v>288</v>
      </c>
      <c r="F540" s="13">
        <f t="shared" si="87"/>
        <v>3.66</v>
      </c>
      <c r="G540" s="14">
        <v>3.66</v>
      </c>
      <c r="H540" s="15"/>
      <c r="I540" s="15"/>
      <c r="J540" s="16">
        <v>1800000</v>
      </c>
      <c r="K540" s="15">
        <v>12</v>
      </c>
      <c r="L540" s="136">
        <v>805</v>
      </c>
      <c r="M540" s="8">
        <v>35</v>
      </c>
      <c r="N540" s="21">
        <f t="shared" si="83"/>
        <v>66100.334448160545</v>
      </c>
      <c r="O540" s="21">
        <f t="shared" si="84"/>
        <v>462702.34113712382</v>
      </c>
    </row>
    <row r="541" spans="1:15">
      <c r="A541" s="12">
        <v>2</v>
      </c>
      <c r="B541" s="456" t="s">
        <v>482</v>
      </c>
      <c r="C541" s="12" t="s">
        <v>267</v>
      </c>
      <c r="D541" s="645" t="s">
        <v>478</v>
      </c>
      <c r="E541" s="459" t="s">
        <v>285</v>
      </c>
      <c r="F541" s="13">
        <f t="shared" si="87"/>
        <v>4.34</v>
      </c>
      <c r="G541" s="14">
        <v>4.34</v>
      </c>
      <c r="H541" s="15"/>
      <c r="I541" s="15"/>
      <c r="J541" s="16">
        <v>1800000</v>
      </c>
      <c r="K541" s="15">
        <v>12</v>
      </c>
      <c r="L541" s="136">
        <v>805</v>
      </c>
      <c r="M541" s="8">
        <v>70</v>
      </c>
      <c r="N541" s="21">
        <f t="shared" si="83"/>
        <v>78381.270903010023</v>
      </c>
      <c r="O541" s="21">
        <f t="shared" si="84"/>
        <v>1097337.7926421403</v>
      </c>
    </row>
    <row r="542" spans="1:15" ht="31.5">
      <c r="A542" s="12">
        <v>2</v>
      </c>
      <c r="B542" s="456" t="s">
        <v>482</v>
      </c>
      <c r="C542" s="12" t="s">
        <v>267</v>
      </c>
      <c r="D542" s="645" t="s">
        <v>479</v>
      </c>
      <c r="E542" s="457" t="s">
        <v>115</v>
      </c>
      <c r="F542" s="13">
        <f t="shared" si="87"/>
        <v>4.34</v>
      </c>
      <c r="G542" s="14">
        <v>4.34</v>
      </c>
      <c r="H542" s="15"/>
      <c r="I542" s="15"/>
      <c r="J542" s="16">
        <v>1800000</v>
      </c>
      <c r="K542" s="15">
        <v>12</v>
      </c>
      <c r="L542" s="136">
        <v>805</v>
      </c>
      <c r="M542" s="8">
        <v>36</v>
      </c>
      <c r="N542" s="21">
        <f t="shared" si="83"/>
        <v>78381.270903010023</v>
      </c>
      <c r="O542" s="21">
        <f t="shared" si="84"/>
        <v>564345.15050167218</v>
      </c>
    </row>
    <row r="543" spans="1:15" ht="31.5">
      <c r="A543" s="12">
        <v>2</v>
      </c>
      <c r="B543" s="456" t="s">
        <v>482</v>
      </c>
      <c r="C543" s="12" t="s">
        <v>267</v>
      </c>
      <c r="D543" s="645" t="s">
        <v>479</v>
      </c>
      <c r="E543" s="457" t="s">
        <v>115</v>
      </c>
      <c r="F543" s="13">
        <f t="shared" si="87"/>
        <v>4.68</v>
      </c>
      <c r="G543" s="14">
        <v>4.68</v>
      </c>
      <c r="H543" s="15"/>
      <c r="I543" s="15"/>
      <c r="J543" s="16">
        <v>1800000</v>
      </c>
      <c r="K543" s="15">
        <v>12</v>
      </c>
      <c r="L543" s="136">
        <v>805</v>
      </c>
      <c r="M543" s="8">
        <v>104</v>
      </c>
      <c r="N543" s="21">
        <f t="shared" si="83"/>
        <v>84521.739130434784</v>
      </c>
      <c r="O543" s="21">
        <f t="shared" si="84"/>
        <v>1758052.1739130435</v>
      </c>
    </row>
    <row r="544" spans="1:15">
      <c r="A544" s="12">
        <v>2</v>
      </c>
      <c r="B544" s="456" t="s">
        <v>482</v>
      </c>
      <c r="C544" s="12" t="s">
        <v>267</v>
      </c>
      <c r="D544" s="645" t="s">
        <v>480</v>
      </c>
      <c r="E544" s="459" t="s">
        <v>122</v>
      </c>
      <c r="F544" s="13">
        <f t="shared" si="87"/>
        <v>2.34</v>
      </c>
      <c r="G544" s="14">
        <v>2.34</v>
      </c>
      <c r="H544" s="15"/>
      <c r="I544" s="15"/>
      <c r="J544" s="16">
        <v>1800000</v>
      </c>
      <c r="K544" s="15">
        <v>12</v>
      </c>
      <c r="L544" s="136">
        <v>805</v>
      </c>
      <c r="M544" s="8">
        <v>35</v>
      </c>
      <c r="N544" s="21">
        <f t="shared" si="83"/>
        <v>42260.869565217392</v>
      </c>
      <c r="O544" s="21">
        <f t="shared" si="84"/>
        <v>295826.08695652173</v>
      </c>
    </row>
    <row r="545" spans="1:15">
      <c r="A545" s="12">
        <v>2</v>
      </c>
      <c r="B545" s="456" t="s">
        <v>482</v>
      </c>
      <c r="C545" s="12" t="s">
        <v>267</v>
      </c>
      <c r="D545" s="645" t="s">
        <v>481</v>
      </c>
      <c r="E545" s="459" t="s">
        <v>149</v>
      </c>
      <c r="F545" s="13">
        <f t="shared" si="87"/>
        <v>4.93</v>
      </c>
      <c r="G545" s="14">
        <v>4.68</v>
      </c>
      <c r="H545" s="15">
        <v>0.25</v>
      </c>
      <c r="I545" s="15"/>
      <c r="J545" s="16">
        <v>1800000</v>
      </c>
      <c r="K545" s="15">
        <v>12</v>
      </c>
      <c r="L545" s="136">
        <v>805</v>
      </c>
      <c r="M545" s="8">
        <v>35</v>
      </c>
      <c r="N545" s="21">
        <f t="shared" si="83"/>
        <v>89036.789297658863</v>
      </c>
      <c r="O545" s="21">
        <f t="shared" si="84"/>
        <v>623257.52508361207</v>
      </c>
    </row>
    <row r="546" spans="1:15">
      <c r="A546" s="510"/>
      <c r="B546" s="1092" t="s">
        <v>597</v>
      </c>
      <c r="C546" s="1093"/>
      <c r="D546" s="1115"/>
      <c r="E546" s="512"/>
      <c r="F546" s="511"/>
      <c r="G546" s="511"/>
      <c r="H546" s="511"/>
      <c r="I546" s="511"/>
      <c r="J546" s="511"/>
      <c r="K546" s="511"/>
      <c r="L546" s="511"/>
      <c r="M546" s="520">
        <f>SUM(M530:M545)</f>
        <v>2240</v>
      </c>
      <c r="N546" s="520">
        <f>SUM(N530:N545)</f>
        <v>1245431.4381270905</v>
      </c>
      <c r="O546" s="520">
        <f>SUM(O530:O545)</f>
        <v>38921719.063545167</v>
      </c>
    </row>
    <row r="547" spans="1:15">
      <c r="A547" s="511"/>
      <c r="B547" s="1092" t="s">
        <v>510</v>
      </c>
      <c r="C547" s="1093"/>
      <c r="D547" s="1115"/>
      <c r="E547" s="512"/>
      <c r="F547" s="511"/>
      <c r="G547" s="511"/>
      <c r="H547" s="511"/>
      <c r="I547" s="511"/>
      <c r="J547" s="511"/>
      <c r="K547" s="511"/>
      <c r="L547" s="511"/>
      <c r="M547" s="520"/>
      <c r="N547" s="527"/>
      <c r="O547" s="527"/>
    </row>
    <row r="548" spans="1:15">
      <c r="A548" s="462">
        <v>1</v>
      </c>
      <c r="B548" s="471" t="s">
        <v>485</v>
      </c>
      <c r="C548" s="35" t="s">
        <v>152</v>
      </c>
      <c r="D548" s="646" t="s">
        <v>486</v>
      </c>
      <c r="E548" s="464" t="s">
        <v>3</v>
      </c>
      <c r="F548" s="464">
        <v>4.32</v>
      </c>
      <c r="G548" s="464">
        <v>4.32</v>
      </c>
      <c r="H548" s="464"/>
      <c r="I548" s="464"/>
      <c r="J548" s="465">
        <v>1800000</v>
      </c>
      <c r="K548" s="464">
        <v>12</v>
      </c>
      <c r="L548" s="464">
        <v>805</v>
      </c>
      <c r="M548" s="466">
        <v>105</v>
      </c>
      <c r="N548" s="21">
        <f t="shared" si="83"/>
        <v>78020.066889632115</v>
      </c>
      <c r="O548" s="21">
        <f t="shared" si="84"/>
        <v>1638421.4046822744</v>
      </c>
    </row>
    <row r="549" spans="1:15">
      <c r="A549" s="462">
        <v>1</v>
      </c>
      <c r="B549" s="471" t="s">
        <v>485</v>
      </c>
      <c r="C549" s="35" t="s">
        <v>152</v>
      </c>
      <c r="D549" s="646" t="s">
        <v>486</v>
      </c>
      <c r="E549" s="464" t="s">
        <v>216</v>
      </c>
      <c r="F549" s="464">
        <v>4.32</v>
      </c>
      <c r="G549" s="464">
        <v>4.32</v>
      </c>
      <c r="H549" s="464"/>
      <c r="I549" s="464"/>
      <c r="J549" s="465">
        <v>1800000</v>
      </c>
      <c r="K549" s="464">
        <v>12</v>
      </c>
      <c r="L549" s="464">
        <v>805</v>
      </c>
      <c r="M549" s="466">
        <v>420</v>
      </c>
      <c r="N549" s="21">
        <f t="shared" si="83"/>
        <v>78020.066889632115</v>
      </c>
      <c r="O549" s="21">
        <f t="shared" si="84"/>
        <v>6553685.6187290978</v>
      </c>
    </row>
    <row r="550" spans="1:15">
      <c r="A550" s="462">
        <v>1</v>
      </c>
      <c r="B550" s="471" t="s">
        <v>485</v>
      </c>
      <c r="C550" s="35" t="s">
        <v>152</v>
      </c>
      <c r="D550" s="646" t="s">
        <v>486</v>
      </c>
      <c r="E550" s="464" t="s">
        <v>306</v>
      </c>
      <c r="F550" s="464">
        <v>4.32</v>
      </c>
      <c r="G550" s="464">
        <v>4.32</v>
      </c>
      <c r="H550" s="464"/>
      <c r="I550" s="464"/>
      <c r="J550" s="465">
        <v>1800000</v>
      </c>
      <c r="K550" s="464">
        <v>12</v>
      </c>
      <c r="L550" s="464">
        <v>805</v>
      </c>
      <c r="M550" s="466">
        <v>70</v>
      </c>
      <c r="N550" s="21">
        <f t="shared" si="83"/>
        <v>78020.066889632115</v>
      </c>
      <c r="O550" s="21">
        <f t="shared" si="84"/>
        <v>1092280.9364548496</v>
      </c>
    </row>
    <row r="551" spans="1:15">
      <c r="A551" s="462">
        <v>1</v>
      </c>
      <c r="B551" s="471" t="s">
        <v>485</v>
      </c>
      <c r="C551" s="35" t="s">
        <v>152</v>
      </c>
      <c r="D551" s="646" t="s">
        <v>486</v>
      </c>
      <c r="E551" s="464" t="s">
        <v>141</v>
      </c>
      <c r="F551" s="464">
        <v>4.32</v>
      </c>
      <c r="G551" s="464">
        <v>4.32</v>
      </c>
      <c r="H551" s="464"/>
      <c r="I551" s="464"/>
      <c r="J551" s="465">
        <v>1800000</v>
      </c>
      <c r="K551" s="464">
        <v>12</v>
      </c>
      <c r="L551" s="464">
        <v>805</v>
      </c>
      <c r="M551" s="466">
        <v>35</v>
      </c>
      <c r="N551" s="21">
        <f t="shared" si="83"/>
        <v>78020.066889632115</v>
      </c>
      <c r="O551" s="21">
        <f t="shared" si="84"/>
        <v>546140.46822742478</v>
      </c>
    </row>
    <row r="552" spans="1:15">
      <c r="A552" s="462">
        <v>1</v>
      </c>
      <c r="B552" s="471" t="s">
        <v>485</v>
      </c>
      <c r="C552" s="35" t="s">
        <v>152</v>
      </c>
      <c r="D552" s="646" t="s">
        <v>486</v>
      </c>
      <c r="E552" s="464" t="s">
        <v>183</v>
      </c>
      <c r="F552" s="464">
        <v>4.32</v>
      </c>
      <c r="G552" s="464">
        <v>4.32</v>
      </c>
      <c r="H552" s="464"/>
      <c r="I552" s="464"/>
      <c r="J552" s="465">
        <v>1800000</v>
      </c>
      <c r="K552" s="464">
        <v>12</v>
      </c>
      <c r="L552" s="464">
        <v>805</v>
      </c>
      <c r="M552" s="466">
        <v>105</v>
      </c>
      <c r="N552" s="21">
        <f t="shared" si="83"/>
        <v>78020.066889632115</v>
      </c>
      <c r="O552" s="21">
        <f t="shared" si="84"/>
        <v>1638421.4046822744</v>
      </c>
    </row>
    <row r="553" spans="1:15">
      <c r="A553" s="462">
        <v>1</v>
      </c>
      <c r="B553" s="471" t="s">
        <v>485</v>
      </c>
      <c r="C553" s="35" t="s">
        <v>152</v>
      </c>
      <c r="D553" s="646" t="s">
        <v>486</v>
      </c>
      <c r="E553" s="464" t="s">
        <v>487</v>
      </c>
      <c r="F553" s="464">
        <v>4.32</v>
      </c>
      <c r="G553" s="464">
        <v>4.32</v>
      </c>
      <c r="H553" s="464"/>
      <c r="I553" s="464"/>
      <c r="J553" s="465">
        <v>1800000</v>
      </c>
      <c r="K553" s="464">
        <v>12</v>
      </c>
      <c r="L553" s="464">
        <v>805</v>
      </c>
      <c r="M553" s="466">
        <v>35</v>
      </c>
      <c r="N553" s="21">
        <f t="shared" si="83"/>
        <v>78020.066889632115</v>
      </c>
      <c r="O553" s="21">
        <f t="shared" si="84"/>
        <v>546140.46822742478</v>
      </c>
    </row>
    <row r="554" spans="1:15">
      <c r="A554" s="462">
        <v>1</v>
      </c>
      <c r="B554" s="471" t="s">
        <v>485</v>
      </c>
      <c r="C554" s="35" t="s">
        <v>152</v>
      </c>
      <c r="D554" s="646" t="s">
        <v>486</v>
      </c>
      <c r="E554" s="464" t="s">
        <v>488</v>
      </c>
      <c r="F554" s="464">
        <v>4.32</v>
      </c>
      <c r="G554" s="464">
        <v>4.32</v>
      </c>
      <c r="H554" s="464"/>
      <c r="I554" s="464"/>
      <c r="J554" s="465">
        <v>1800000</v>
      </c>
      <c r="K554" s="464">
        <v>12</v>
      </c>
      <c r="L554" s="464">
        <v>805</v>
      </c>
      <c r="M554" s="466">
        <v>105</v>
      </c>
      <c r="N554" s="21">
        <f t="shared" si="83"/>
        <v>78020.066889632115</v>
      </c>
      <c r="O554" s="21">
        <f t="shared" si="84"/>
        <v>1638421.4046822744</v>
      </c>
    </row>
    <row r="555" spans="1:15">
      <c r="A555" s="462">
        <v>1</v>
      </c>
      <c r="B555" s="471" t="s">
        <v>485</v>
      </c>
      <c r="C555" s="35" t="s">
        <v>152</v>
      </c>
      <c r="D555" s="646" t="s">
        <v>486</v>
      </c>
      <c r="E555" s="464" t="s">
        <v>348</v>
      </c>
      <c r="F555" s="464">
        <v>4.32</v>
      </c>
      <c r="G555" s="464">
        <v>4.32</v>
      </c>
      <c r="H555" s="464"/>
      <c r="I555" s="464"/>
      <c r="J555" s="465">
        <v>1800000</v>
      </c>
      <c r="K555" s="464">
        <v>12</v>
      </c>
      <c r="L555" s="464">
        <v>805</v>
      </c>
      <c r="M555" s="466">
        <v>140</v>
      </c>
      <c r="N555" s="21">
        <f t="shared" si="83"/>
        <v>78020.066889632115</v>
      </c>
      <c r="O555" s="21">
        <f t="shared" si="84"/>
        <v>2184561.8729096991</v>
      </c>
    </row>
    <row r="556" spans="1:15">
      <c r="A556" s="462">
        <v>1</v>
      </c>
      <c r="B556" s="471" t="s">
        <v>485</v>
      </c>
      <c r="C556" s="35" t="s">
        <v>152</v>
      </c>
      <c r="D556" s="646" t="s">
        <v>489</v>
      </c>
      <c r="E556" s="464" t="s">
        <v>490</v>
      </c>
      <c r="F556" s="464">
        <v>4.32</v>
      </c>
      <c r="G556" s="464">
        <v>4.32</v>
      </c>
      <c r="H556" s="464"/>
      <c r="I556" s="464"/>
      <c r="J556" s="465">
        <v>1800000</v>
      </c>
      <c r="K556" s="464">
        <v>12</v>
      </c>
      <c r="L556" s="464">
        <v>805</v>
      </c>
      <c r="M556" s="466">
        <v>70</v>
      </c>
      <c r="N556" s="21">
        <f t="shared" si="83"/>
        <v>78020.066889632115</v>
      </c>
      <c r="O556" s="21">
        <f t="shared" si="84"/>
        <v>1092280.9364548496</v>
      </c>
    </row>
    <row r="557" spans="1:15">
      <c r="A557" s="462">
        <v>1</v>
      </c>
      <c r="B557" s="471" t="s">
        <v>485</v>
      </c>
      <c r="C557" s="35" t="s">
        <v>152</v>
      </c>
      <c r="D557" s="646" t="s">
        <v>491</v>
      </c>
      <c r="E557" s="464" t="s">
        <v>430</v>
      </c>
      <c r="F557" s="464">
        <v>2.34</v>
      </c>
      <c r="G557" s="464">
        <v>2.34</v>
      </c>
      <c r="H557" s="464"/>
      <c r="I557" s="464"/>
      <c r="J557" s="465">
        <v>1800000</v>
      </c>
      <c r="K557" s="464">
        <v>12</v>
      </c>
      <c r="L557" s="464">
        <v>805</v>
      </c>
      <c r="M557" s="466">
        <v>35</v>
      </c>
      <c r="N557" s="21">
        <f t="shared" si="83"/>
        <v>42260.869565217392</v>
      </c>
      <c r="O557" s="21">
        <f t="shared" si="84"/>
        <v>295826.08695652173</v>
      </c>
    </row>
    <row r="558" spans="1:15">
      <c r="A558" s="462">
        <v>2</v>
      </c>
      <c r="B558" s="471" t="s">
        <v>492</v>
      </c>
      <c r="C558" s="35" t="s">
        <v>177</v>
      </c>
      <c r="D558" s="646" t="s">
        <v>493</v>
      </c>
      <c r="E558" s="464" t="s">
        <v>3</v>
      </c>
      <c r="F558" s="464">
        <v>4.83</v>
      </c>
      <c r="G558" s="464">
        <v>4.68</v>
      </c>
      <c r="H558" s="464">
        <v>0.15</v>
      </c>
      <c r="I558" s="464"/>
      <c r="J558" s="465">
        <v>1800000</v>
      </c>
      <c r="K558" s="464">
        <v>12</v>
      </c>
      <c r="L558" s="464">
        <v>805</v>
      </c>
      <c r="M558" s="466">
        <v>105</v>
      </c>
      <c r="N558" s="21">
        <f t="shared" si="83"/>
        <v>87230.769230769234</v>
      </c>
      <c r="O558" s="21">
        <f t="shared" si="84"/>
        <v>1831846.153846154</v>
      </c>
    </row>
    <row r="559" spans="1:15" s="455" customFormat="1">
      <c r="A559" s="462">
        <v>2</v>
      </c>
      <c r="B559" s="471" t="s">
        <v>492</v>
      </c>
      <c r="C559" s="35" t="s">
        <v>177</v>
      </c>
      <c r="D559" s="646" t="s">
        <v>493</v>
      </c>
      <c r="E559" s="464" t="s">
        <v>216</v>
      </c>
      <c r="F559" s="464">
        <v>4.83</v>
      </c>
      <c r="G559" s="464">
        <v>4.68</v>
      </c>
      <c r="H559" s="464">
        <v>0.15</v>
      </c>
      <c r="I559" s="464"/>
      <c r="J559" s="465">
        <v>1800000</v>
      </c>
      <c r="K559" s="464">
        <v>12</v>
      </c>
      <c r="L559" s="464">
        <v>805</v>
      </c>
      <c r="M559" s="466">
        <v>420</v>
      </c>
      <c r="N559" s="21">
        <f t="shared" si="83"/>
        <v>87230.769230769234</v>
      </c>
      <c r="O559" s="21">
        <f t="shared" si="84"/>
        <v>7327384.615384616</v>
      </c>
    </row>
    <row r="560" spans="1:15">
      <c r="A560" s="462">
        <v>2</v>
      </c>
      <c r="B560" s="471" t="s">
        <v>492</v>
      </c>
      <c r="C560" s="35" t="s">
        <v>177</v>
      </c>
      <c r="D560" s="646" t="s">
        <v>493</v>
      </c>
      <c r="E560" s="464" t="s">
        <v>306</v>
      </c>
      <c r="F560" s="464">
        <v>4.83</v>
      </c>
      <c r="G560" s="464">
        <v>4.68</v>
      </c>
      <c r="H560" s="464">
        <v>0.15</v>
      </c>
      <c r="I560" s="464"/>
      <c r="J560" s="465">
        <v>1800000</v>
      </c>
      <c r="K560" s="464">
        <v>12</v>
      </c>
      <c r="L560" s="464">
        <v>805</v>
      </c>
      <c r="M560" s="466">
        <v>70</v>
      </c>
      <c r="N560" s="21">
        <f t="shared" si="83"/>
        <v>87230.769230769234</v>
      </c>
      <c r="O560" s="21">
        <f t="shared" si="84"/>
        <v>1221230.7692307692</v>
      </c>
    </row>
    <row r="561" spans="1:16">
      <c r="A561" s="462">
        <v>2</v>
      </c>
      <c r="B561" s="471" t="s">
        <v>492</v>
      </c>
      <c r="C561" s="35" t="s">
        <v>177</v>
      </c>
      <c r="D561" s="646" t="s">
        <v>493</v>
      </c>
      <c r="E561" s="464" t="s">
        <v>141</v>
      </c>
      <c r="F561" s="464">
        <v>4.83</v>
      </c>
      <c r="G561" s="464">
        <v>4.68</v>
      </c>
      <c r="H561" s="464">
        <v>0.15</v>
      </c>
      <c r="I561" s="464"/>
      <c r="J561" s="465">
        <v>1800000</v>
      </c>
      <c r="K561" s="464">
        <v>12</v>
      </c>
      <c r="L561" s="464">
        <v>805</v>
      </c>
      <c r="M561" s="466">
        <v>35</v>
      </c>
      <c r="N561" s="21">
        <f t="shared" si="83"/>
        <v>87230.769230769234</v>
      </c>
      <c r="O561" s="21">
        <f t="shared" si="84"/>
        <v>610615.38461538462</v>
      </c>
    </row>
    <row r="562" spans="1:16">
      <c r="A562" s="462">
        <v>2</v>
      </c>
      <c r="B562" s="471" t="s">
        <v>492</v>
      </c>
      <c r="C562" s="35" t="s">
        <v>177</v>
      </c>
      <c r="D562" s="646" t="s">
        <v>493</v>
      </c>
      <c r="E562" s="464" t="s">
        <v>183</v>
      </c>
      <c r="F562" s="464">
        <v>4.83</v>
      </c>
      <c r="G562" s="464">
        <v>4.68</v>
      </c>
      <c r="H562" s="464">
        <v>0.15</v>
      </c>
      <c r="I562" s="464"/>
      <c r="J562" s="465">
        <v>1800000</v>
      </c>
      <c r="K562" s="464">
        <v>12</v>
      </c>
      <c r="L562" s="464">
        <v>805</v>
      </c>
      <c r="M562" s="466">
        <v>105</v>
      </c>
      <c r="N562" s="21">
        <f t="shared" si="83"/>
        <v>87230.769230769234</v>
      </c>
      <c r="O562" s="21">
        <f t="shared" si="84"/>
        <v>1831846.153846154</v>
      </c>
    </row>
    <row r="563" spans="1:16">
      <c r="A563" s="462">
        <v>2</v>
      </c>
      <c r="B563" s="471" t="s">
        <v>492</v>
      </c>
      <c r="C563" s="35" t="s">
        <v>177</v>
      </c>
      <c r="D563" s="646" t="s">
        <v>493</v>
      </c>
      <c r="E563" s="464" t="s">
        <v>487</v>
      </c>
      <c r="F563" s="464">
        <v>4.83</v>
      </c>
      <c r="G563" s="464">
        <v>4.68</v>
      </c>
      <c r="H563" s="464">
        <v>0.15</v>
      </c>
      <c r="I563" s="464"/>
      <c r="J563" s="465">
        <v>1800000</v>
      </c>
      <c r="K563" s="464">
        <v>12</v>
      </c>
      <c r="L563" s="464">
        <v>805</v>
      </c>
      <c r="M563" s="466">
        <v>35</v>
      </c>
      <c r="N563" s="21">
        <f t="shared" si="83"/>
        <v>87230.769230769234</v>
      </c>
      <c r="O563" s="21">
        <f t="shared" si="84"/>
        <v>610615.38461538462</v>
      </c>
    </row>
    <row r="564" spans="1:16">
      <c r="A564" s="462">
        <v>2</v>
      </c>
      <c r="B564" s="471" t="s">
        <v>492</v>
      </c>
      <c r="C564" s="35" t="s">
        <v>177</v>
      </c>
      <c r="D564" s="646" t="s">
        <v>493</v>
      </c>
      <c r="E564" s="464" t="s">
        <v>494</v>
      </c>
      <c r="F564" s="464">
        <v>4.83</v>
      </c>
      <c r="G564" s="464">
        <v>4.68</v>
      </c>
      <c r="H564" s="464">
        <v>0.15</v>
      </c>
      <c r="I564" s="464"/>
      <c r="J564" s="465">
        <v>1800000</v>
      </c>
      <c r="K564" s="464">
        <v>12</v>
      </c>
      <c r="L564" s="464">
        <v>805</v>
      </c>
      <c r="M564" s="466">
        <v>105</v>
      </c>
      <c r="N564" s="21">
        <f t="shared" si="83"/>
        <v>87230.769230769234</v>
      </c>
      <c r="O564" s="21">
        <f t="shared" si="84"/>
        <v>1831846.153846154</v>
      </c>
    </row>
    <row r="565" spans="1:16">
      <c r="A565" s="462">
        <v>2</v>
      </c>
      <c r="B565" s="471" t="s">
        <v>492</v>
      </c>
      <c r="C565" s="35" t="s">
        <v>177</v>
      </c>
      <c r="D565" s="646" t="s">
        <v>493</v>
      </c>
      <c r="E565" s="464" t="s">
        <v>495</v>
      </c>
      <c r="F565" s="464">
        <v>4.83</v>
      </c>
      <c r="G565" s="464">
        <v>4.68</v>
      </c>
      <c r="H565" s="464">
        <v>0.15</v>
      </c>
      <c r="I565" s="464"/>
      <c r="J565" s="465">
        <v>1800000</v>
      </c>
      <c r="K565" s="464">
        <v>12</v>
      </c>
      <c r="L565" s="464">
        <v>805</v>
      </c>
      <c r="M565" s="466">
        <v>140</v>
      </c>
      <c r="N565" s="21">
        <f t="shared" si="83"/>
        <v>87230.769230769234</v>
      </c>
      <c r="O565" s="21">
        <f t="shared" si="84"/>
        <v>2442461.5384615385</v>
      </c>
    </row>
    <row r="566" spans="1:16">
      <c r="A566" s="462">
        <v>2</v>
      </c>
      <c r="B566" s="471" t="s">
        <v>492</v>
      </c>
      <c r="C566" s="35" t="s">
        <v>177</v>
      </c>
      <c r="D566" s="646" t="s">
        <v>489</v>
      </c>
      <c r="E566" s="464" t="s">
        <v>490</v>
      </c>
      <c r="F566" s="464">
        <v>4.32</v>
      </c>
      <c r="G566" s="464">
        <v>4.32</v>
      </c>
      <c r="H566" s="464"/>
      <c r="I566" s="464"/>
      <c r="J566" s="465">
        <v>1800000</v>
      </c>
      <c r="K566" s="464">
        <v>12</v>
      </c>
      <c r="L566" s="464">
        <v>805</v>
      </c>
      <c r="M566" s="466">
        <v>70</v>
      </c>
      <c r="N566" s="21">
        <f t="shared" si="83"/>
        <v>78020.066889632115</v>
      </c>
      <c r="O566" s="21">
        <f t="shared" si="84"/>
        <v>1092280.9364548496</v>
      </c>
    </row>
    <row r="567" spans="1:16">
      <c r="A567" s="462">
        <v>2</v>
      </c>
      <c r="B567" s="471" t="s">
        <v>492</v>
      </c>
      <c r="C567" s="35" t="s">
        <v>177</v>
      </c>
      <c r="D567" s="646" t="s">
        <v>491</v>
      </c>
      <c r="E567" s="464" t="s">
        <v>430</v>
      </c>
      <c r="F567" s="464">
        <v>2.34</v>
      </c>
      <c r="G567" s="464">
        <v>2.34</v>
      </c>
      <c r="H567" s="464"/>
      <c r="I567" s="464"/>
      <c r="J567" s="465">
        <v>1800000</v>
      </c>
      <c r="K567" s="464">
        <v>12</v>
      </c>
      <c r="L567" s="464">
        <v>805</v>
      </c>
      <c r="M567" s="466">
        <v>35</v>
      </c>
      <c r="N567" s="21">
        <f t="shared" si="83"/>
        <v>42260.869565217392</v>
      </c>
      <c r="O567" s="21">
        <f t="shared" si="84"/>
        <v>295826.08695652173</v>
      </c>
    </row>
    <row r="568" spans="1:16">
      <c r="A568" s="462">
        <v>3</v>
      </c>
      <c r="B568" s="471" t="s">
        <v>496</v>
      </c>
      <c r="C568" s="35" t="s">
        <v>157</v>
      </c>
      <c r="D568" s="646" t="s">
        <v>497</v>
      </c>
      <c r="E568" s="464" t="s">
        <v>3</v>
      </c>
      <c r="F568" s="464">
        <v>4.8499999999999996</v>
      </c>
      <c r="G568" s="464">
        <v>4.6500000000000004</v>
      </c>
      <c r="H568" s="464">
        <v>0.2</v>
      </c>
      <c r="I568" s="464"/>
      <c r="J568" s="465">
        <v>1800000</v>
      </c>
      <c r="K568" s="464">
        <v>12</v>
      </c>
      <c r="L568" s="464">
        <v>805</v>
      </c>
      <c r="M568" s="466">
        <v>105</v>
      </c>
      <c r="N568" s="21">
        <f t="shared" si="83"/>
        <v>87591.973244147157</v>
      </c>
      <c r="O568" s="21">
        <f t="shared" si="84"/>
        <v>1839431.4381270902</v>
      </c>
    </row>
    <row r="569" spans="1:16">
      <c r="A569" s="462">
        <v>3</v>
      </c>
      <c r="B569" s="471" t="s">
        <v>496</v>
      </c>
      <c r="C569" s="35" t="s">
        <v>157</v>
      </c>
      <c r="D569" s="646" t="s">
        <v>497</v>
      </c>
      <c r="E569" s="464" t="s">
        <v>216</v>
      </c>
      <c r="F569" s="464">
        <v>4.8499999999999996</v>
      </c>
      <c r="G569" s="464">
        <v>4.6500000000000004</v>
      </c>
      <c r="H569" s="464">
        <v>0.2</v>
      </c>
      <c r="I569" s="464"/>
      <c r="J569" s="465">
        <v>1800000</v>
      </c>
      <c r="K569" s="464">
        <v>12</v>
      </c>
      <c r="L569" s="464">
        <v>805</v>
      </c>
      <c r="M569" s="466">
        <v>420</v>
      </c>
      <c r="N569" s="21">
        <f t="shared" si="83"/>
        <v>87591.973244147157</v>
      </c>
      <c r="O569" s="21">
        <f t="shared" si="84"/>
        <v>7357725.7525083609</v>
      </c>
    </row>
    <row r="570" spans="1:16">
      <c r="A570" s="462">
        <v>3</v>
      </c>
      <c r="B570" s="471" t="s">
        <v>496</v>
      </c>
      <c r="C570" s="35" t="s">
        <v>157</v>
      </c>
      <c r="D570" s="646" t="s">
        <v>497</v>
      </c>
      <c r="E570" s="464" t="s">
        <v>306</v>
      </c>
      <c r="F570" s="464">
        <v>4.8499999999999996</v>
      </c>
      <c r="G570" s="464">
        <v>4.6500000000000004</v>
      </c>
      <c r="H570" s="464">
        <v>0.2</v>
      </c>
      <c r="I570" s="464"/>
      <c r="J570" s="465">
        <v>1800000</v>
      </c>
      <c r="K570" s="464">
        <v>12</v>
      </c>
      <c r="L570" s="464">
        <v>805</v>
      </c>
      <c r="M570" s="466">
        <v>70</v>
      </c>
      <c r="N570" s="21">
        <f t="shared" si="83"/>
        <v>87591.973244147157</v>
      </c>
      <c r="O570" s="21">
        <f t="shared" si="84"/>
        <v>1226287.6254180602</v>
      </c>
    </row>
    <row r="571" spans="1:16" s="4" customFormat="1">
      <c r="A571" s="462">
        <v>3</v>
      </c>
      <c r="B571" s="471" t="s">
        <v>496</v>
      </c>
      <c r="C571" s="35" t="s">
        <v>157</v>
      </c>
      <c r="D571" s="646" t="s">
        <v>497</v>
      </c>
      <c r="E571" s="464" t="s">
        <v>141</v>
      </c>
      <c r="F571" s="464">
        <v>4.8499999999999996</v>
      </c>
      <c r="G571" s="464">
        <v>4.6500000000000004</v>
      </c>
      <c r="H571" s="464">
        <v>0.2</v>
      </c>
      <c r="I571" s="464"/>
      <c r="J571" s="465">
        <v>1800000</v>
      </c>
      <c r="K571" s="464">
        <v>12</v>
      </c>
      <c r="L571" s="464">
        <v>805</v>
      </c>
      <c r="M571" s="466">
        <v>35</v>
      </c>
      <c r="N571" s="21">
        <f t="shared" si="83"/>
        <v>87591.973244147157</v>
      </c>
      <c r="O571" s="21">
        <f t="shared" si="84"/>
        <v>613143.81270903011</v>
      </c>
    </row>
    <row r="572" spans="1:16">
      <c r="A572" s="462">
        <v>3</v>
      </c>
      <c r="B572" s="471" t="s">
        <v>496</v>
      </c>
      <c r="C572" s="35" t="s">
        <v>157</v>
      </c>
      <c r="D572" s="646" t="s">
        <v>497</v>
      </c>
      <c r="E572" s="464" t="s">
        <v>183</v>
      </c>
      <c r="F572" s="464">
        <v>4.8499999999999996</v>
      </c>
      <c r="G572" s="464">
        <v>4.6500000000000004</v>
      </c>
      <c r="H572" s="464">
        <v>0.2</v>
      </c>
      <c r="I572" s="464"/>
      <c r="J572" s="465">
        <v>1800000</v>
      </c>
      <c r="K572" s="464">
        <v>12</v>
      </c>
      <c r="L572" s="464">
        <v>805</v>
      </c>
      <c r="M572" s="466">
        <v>105</v>
      </c>
      <c r="N572" s="21">
        <f t="shared" si="83"/>
        <v>87591.973244147157</v>
      </c>
      <c r="O572" s="21">
        <f t="shared" si="84"/>
        <v>1839431.4381270902</v>
      </c>
    </row>
    <row r="573" spans="1:16">
      <c r="A573" s="462">
        <v>3</v>
      </c>
      <c r="B573" s="471" t="s">
        <v>496</v>
      </c>
      <c r="C573" s="35" t="s">
        <v>157</v>
      </c>
      <c r="D573" s="646" t="s">
        <v>497</v>
      </c>
      <c r="E573" s="464" t="s">
        <v>487</v>
      </c>
      <c r="F573" s="464">
        <v>4.8499999999999996</v>
      </c>
      <c r="G573" s="464">
        <v>4.6500000000000004</v>
      </c>
      <c r="H573" s="464">
        <v>0.2</v>
      </c>
      <c r="I573" s="464"/>
      <c r="J573" s="465">
        <v>1800000</v>
      </c>
      <c r="K573" s="464">
        <v>12</v>
      </c>
      <c r="L573" s="464">
        <v>805</v>
      </c>
      <c r="M573" s="466">
        <v>35</v>
      </c>
      <c r="N573" s="21">
        <f t="shared" si="83"/>
        <v>87591.973244147157</v>
      </c>
      <c r="O573" s="21">
        <f t="shared" si="84"/>
        <v>613143.81270903011</v>
      </c>
    </row>
    <row r="574" spans="1:16">
      <c r="A574" s="462">
        <v>3</v>
      </c>
      <c r="B574" s="471" t="s">
        <v>496</v>
      </c>
      <c r="C574" s="35" t="s">
        <v>157</v>
      </c>
      <c r="D574" s="646" t="s">
        <v>497</v>
      </c>
      <c r="E574" s="464" t="s">
        <v>488</v>
      </c>
      <c r="F574" s="464">
        <v>4.8499999999999996</v>
      </c>
      <c r="G574" s="464">
        <v>4.6500000000000004</v>
      </c>
      <c r="H574" s="464">
        <v>0.2</v>
      </c>
      <c r="I574" s="464"/>
      <c r="J574" s="465">
        <v>1800000</v>
      </c>
      <c r="K574" s="464">
        <v>12</v>
      </c>
      <c r="L574" s="464">
        <v>805</v>
      </c>
      <c r="M574" s="466">
        <v>105</v>
      </c>
      <c r="N574" s="21">
        <f t="shared" si="83"/>
        <v>87591.973244147157</v>
      </c>
      <c r="O574" s="21">
        <f t="shared" si="84"/>
        <v>1839431.4381270902</v>
      </c>
    </row>
    <row r="575" spans="1:16">
      <c r="A575" s="462">
        <v>3</v>
      </c>
      <c r="B575" s="471" t="s">
        <v>496</v>
      </c>
      <c r="C575" s="35" t="s">
        <v>157</v>
      </c>
      <c r="D575" s="646" t="s">
        <v>497</v>
      </c>
      <c r="E575" s="464" t="s">
        <v>495</v>
      </c>
      <c r="F575" s="464">
        <v>4.8499999999999996</v>
      </c>
      <c r="G575" s="464">
        <v>4.6500000000000004</v>
      </c>
      <c r="H575" s="464">
        <v>0.2</v>
      </c>
      <c r="I575" s="464"/>
      <c r="J575" s="465">
        <v>1800000</v>
      </c>
      <c r="K575" s="464">
        <v>12</v>
      </c>
      <c r="L575" s="464">
        <v>805</v>
      </c>
      <c r="M575" s="466">
        <v>140</v>
      </c>
      <c r="N575" s="21">
        <f t="shared" si="83"/>
        <v>87591.973244147157</v>
      </c>
      <c r="O575" s="21">
        <f t="shared" si="84"/>
        <v>2452575.2508361205</v>
      </c>
      <c r="P575" s="449"/>
    </row>
    <row r="576" spans="1:16">
      <c r="A576" s="462">
        <v>3</v>
      </c>
      <c r="B576" s="471" t="s">
        <v>496</v>
      </c>
      <c r="C576" s="35" t="s">
        <v>157</v>
      </c>
      <c r="D576" s="646" t="s">
        <v>489</v>
      </c>
      <c r="E576" s="464" t="s">
        <v>490</v>
      </c>
      <c r="F576" s="464">
        <v>4.32</v>
      </c>
      <c r="G576" s="464">
        <v>4.32</v>
      </c>
      <c r="H576" s="464"/>
      <c r="I576" s="464"/>
      <c r="J576" s="465">
        <v>1800000</v>
      </c>
      <c r="K576" s="464">
        <v>12</v>
      </c>
      <c r="L576" s="464">
        <v>805</v>
      </c>
      <c r="M576" s="466">
        <v>70</v>
      </c>
      <c r="N576" s="21">
        <f t="shared" si="83"/>
        <v>78020.066889632115</v>
      </c>
      <c r="O576" s="21">
        <f t="shared" si="84"/>
        <v>1092280.9364548496</v>
      </c>
    </row>
    <row r="577" spans="1:17">
      <c r="A577" s="462">
        <v>3</v>
      </c>
      <c r="B577" s="471" t="s">
        <v>496</v>
      </c>
      <c r="C577" s="35" t="s">
        <v>157</v>
      </c>
      <c r="D577" s="646" t="s">
        <v>491</v>
      </c>
      <c r="E577" s="464" t="s">
        <v>430</v>
      </c>
      <c r="F577" s="464">
        <v>2.34</v>
      </c>
      <c r="G577" s="464">
        <v>2.34</v>
      </c>
      <c r="H577" s="464"/>
      <c r="I577" s="464"/>
      <c r="J577" s="465">
        <v>1800000</v>
      </c>
      <c r="K577" s="464">
        <v>12</v>
      </c>
      <c r="L577" s="464">
        <v>805</v>
      </c>
      <c r="M577" s="466">
        <v>35</v>
      </c>
      <c r="N577" s="21">
        <f t="shared" si="83"/>
        <v>42260.869565217392</v>
      </c>
      <c r="O577" s="21">
        <f t="shared" si="84"/>
        <v>295826.08695652173</v>
      </c>
      <c r="P577" s="449"/>
    </row>
    <row r="578" spans="1:17" s="447" customFormat="1" ht="16.5">
      <c r="A578" s="462">
        <v>4</v>
      </c>
      <c r="B578" s="471" t="s">
        <v>498</v>
      </c>
      <c r="C578" s="35" t="s">
        <v>135</v>
      </c>
      <c r="D578" s="646" t="s">
        <v>499</v>
      </c>
      <c r="E578" s="464" t="s">
        <v>3</v>
      </c>
      <c r="F578" s="464">
        <v>5.36</v>
      </c>
      <c r="G578" s="464">
        <v>5.36</v>
      </c>
      <c r="H578" s="464"/>
      <c r="I578" s="464"/>
      <c r="J578" s="465">
        <v>1800000</v>
      </c>
      <c r="K578" s="464">
        <v>12</v>
      </c>
      <c r="L578" s="464">
        <v>805</v>
      </c>
      <c r="M578" s="466">
        <v>60</v>
      </c>
      <c r="N578" s="21">
        <f t="shared" si="83"/>
        <v>96802.675585284276</v>
      </c>
      <c r="O578" s="21">
        <f t="shared" si="84"/>
        <v>1161632.1070234114</v>
      </c>
      <c r="P578" s="448"/>
      <c r="Q578" s="448"/>
    </row>
    <row r="579" spans="1:17" s="448" customFormat="1">
      <c r="A579" s="462">
        <v>4</v>
      </c>
      <c r="B579" s="471" t="s">
        <v>498</v>
      </c>
      <c r="C579" s="35" t="s">
        <v>135</v>
      </c>
      <c r="D579" s="646" t="s">
        <v>499</v>
      </c>
      <c r="E579" s="464" t="s">
        <v>216</v>
      </c>
      <c r="F579" s="464">
        <v>5.36</v>
      </c>
      <c r="G579" s="464">
        <v>5.36</v>
      </c>
      <c r="H579" s="464"/>
      <c r="I579" s="464"/>
      <c r="J579" s="465">
        <v>1800000</v>
      </c>
      <c r="K579" s="464">
        <v>12</v>
      </c>
      <c r="L579" s="464">
        <v>805</v>
      </c>
      <c r="M579" s="466">
        <v>84</v>
      </c>
      <c r="N579" s="21">
        <f t="shared" si="83"/>
        <v>96802.675585284276</v>
      </c>
      <c r="O579" s="21">
        <f t="shared" si="84"/>
        <v>1626284.9498327761</v>
      </c>
    </row>
    <row r="580" spans="1:17" s="448" customFormat="1">
      <c r="A580" s="462">
        <v>4</v>
      </c>
      <c r="B580" s="471" t="s">
        <v>498</v>
      </c>
      <c r="C580" s="35" t="s">
        <v>135</v>
      </c>
      <c r="D580" s="646" t="s">
        <v>499</v>
      </c>
      <c r="E580" s="464" t="s">
        <v>306</v>
      </c>
      <c r="F580" s="464">
        <v>5.36</v>
      </c>
      <c r="G580" s="464">
        <v>5.36</v>
      </c>
      <c r="H580" s="464"/>
      <c r="I580" s="464"/>
      <c r="J580" s="465">
        <v>1800000</v>
      </c>
      <c r="K580" s="464">
        <v>12</v>
      </c>
      <c r="L580" s="464">
        <v>805</v>
      </c>
      <c r="M580" s="466">
        <v>24</v>
      </c>
      <c r="N580" s="21">
        <f t="shared" si="83"/>
        <v>96802.675585284276</v>
      </c>
      <c r="O580" s="21">
        <f t="shared" si="84"/>
        <v>464652.84280936455</v>
      </c>
    </row>
    <row r="581" spans="1:17" s="448" customFormat="1">
      <c r="A581" s="462">
        <v>4</v>
      </c>
      <c r="B581" s="471" t="s">
        <v>498</v>
      </c>
      <c r="C581" s="35" t="s">
        <v>135</v>
      </c>
      <c r="D581" s="646" t="s">
        <v>499</v>
      </c>
      <c r="E581" s="464" t="s">
        <v>141</v>
      </c>
      <c r="F581" s="464">
        <v>5.36</v>
      </c>
      <c r="G581" s="464">
        <v>5.36</v>
      </c>
      <c r="H581" s="464"/>
      <c r="I581" s="464"/>
      <c r="J581" s="465">
        <v>1800000</v>
      </c>
      <c r="K581" s="464">
        <v>12</v>
      </c>
      <c r="L581" s="464">
        <v>805</v>
      </c>
      <c r="M581" s="466">
        <v>12</v>
      </c>
      <c r="N581" s="21">
        <f t="shared" si="83"/>
        <v>96802.675585284276</v>
      </c>
      <c r="O581" s="21">
        <f t="shared" si="84"/>
        <v>232326.42140468227</v>
      </c>
    </row>
    <row r="582" spans="1:17" s="448" customFormat="1">
      <c r="A582" s="462">
        <v>4</v>
      </c>
      <c r="B582" s="471" t="s">
        <v>498</v>
      </c>
      <c r="C582" s="35" t="s">
        <v>135</v>
      </c>
      <c r="D582" s="646" t="s">
        <v>499</v>
      </c>
      <c r="E582" s="464" t="s">
        <v>183</v>
      </c>
      <c r="F582" s="464">
        <v>5.36</v>
      </c>
      <c r="G582" s="464">
        <v>5.36</v>
      </c>
      <c r="H582" s="464"/>
      <c r="I582" s="464"/>
      <c r="J582" s="465">
        <v>1800000</v>
      </c>
      <c r="K582" s="464">
        <v>12</v>
      </c>
      <c r="L582" s="464">
        <v>805</v>
      </c>
      <c r="M582" s="466">
        <v>36</v>
      </c>
      <c r="N582" s="21">
        <f t="shared" si="83"/>
        <v>96802.675585284276</v>
      </c>
      <c r="O582" s="21">
        <f t="shared" si="84"/>
        <v>696979.26421404688</v>
      </c>
    </row>
    <row r="583" spans="1:17" s="448" customFormat="1">
      <c r="A583" s="462">
        <v>4</v>
      </c>
      <c r="B583" s="471" t="s">
        <v>498</v>
      </c>
      <c r="C583" s="35" t="s">
        <v>135</v>
      </c>
      <c r="D583" s="646" t="s">
        <v>499</v>
      </c>
      <c r="E583" s="464" t="s">
        <v>487</v>
      </c>
      <c r="F583" s="464">
        <v>5.36</v>
      </c>
      <c r="G583" s="464">
        <v>5.36</v>
      </c>
      <c r="H583" s="464"/>
      <c r="I583" s="464"/>
      <c r="J583" s="465">
        <v>1800000</v>
      </c>
      <c r="K583" s="464">
        <v>12</v>
      </c>
      <c r="L583" s="464">
        <v>805</v>
      </c>
      <c r="M583" s="466">
        <v>12</v>
      </c>
      <c r="N583" s="21">
        <f t="shared" si="83"/>
        <v>96802.675585284276</v>
      </c>
      <c r="O583" s="21">
        <f t="shared" si="84"/>
        <v>232326.42140468227</v>
      </c>
      <c r="P583" s="450"/>
    </row>
    <row r="584" spans="1:17">
      <c r="A584" s="462">
        <v>4</v>
      </c>
      <c r="B584" s="471" t="s">
        <v>498</v>
      </c>
      <c r="C584" s="35" t="s">
        <v>135</v>
      </c>
      <c r="D584" s="646" t="s">
        <v>499</v>
      </c>
      <c r="E584" s="464" t="s">
        <v>494</v>
      </c>
      <c r="F584" s="464">
        <v>5.36</v>
      </c>
      <c r="G584" s="464">
        <v>5.36</v>
      </c>
      <c r="H584" s="464"/>
      <c r="I584" s="464"/>
      <c r="J584" s="465">
        <v>1800000</v>
      </c>
      <c r="K584" s="464">
        <v>12</v>
      </c>
      <c r="L584" s="464">
        <v>805</v>
      </c>
      <c r="M584" s="466">
        <v>24</v>
      </c>
      <c r="N584" s="21">
        <f t="shared" si="83"/>
        <v>96802.675585284276</v>
      </c>
      <c r="O584" s="21">
        <f t="shared" si="84"/>
        <v>464652.84280936455</v>
      </c>
    </row>
    <row r="585" spans="1:17">
      <c r="A585" s="462">
        <v>4</v>
      </c>
      <c r="B585" s="471" t="s">
        <v>498</v>
      </c>
      <c r="C585" s="35" t="s">
        <v>135</v>
      </c>
      <c r="D585" s="646" t="s">
        <v>499</v>
      </c>
      <c r="E585" s="464" t="s">
        <v>495</v>
      </c>
      <c r="F585" s="464">
        <v>5.36</v>
      </c>
      <c r="G585" s="464">
        <v>5.36</v>
      </c>
      <c r="H585" s="464"/>
      <c r="I585" s="464"/>
      <c r="J585" s="465">
        <v>1800000</v>
      </c>
      <c r="K585" s="464">
        <v>12</v>
      </c>
      <c r="L585" s="464">
        <v>805</v>
      </c>
      <c r="M585" s="466">
        <v>24</v>
      </c>
      <c r="N585" s="21">
        <f t="shared" si="83"/>
        <v>96802.675585284276</v>
      </c>
      <c r="O585" s="21">
        <f t="shared" si="84"/>
        <v>464652.84280936455</v>
      </c>
    </row>
    <row r="586" spans="1:17">
      <c r="A586" s="462">
        <v>4</v>
      </c>
      <c r="B586" s="471" t="s">
        <v>498</v>
      </c>
      <c r="C586" s="35" t="s">
        <v>135</v>
      </c>
      <c r="D586" s="646" t="s">
        <v>500</v>
      </c>
      <c r="E586" s="464" t="s">
        <v>501</v>
      </c>
      <c r="F586" s="464">
        <v>4</v>
      </c>
      <c r="G586" s="464">
        <v>4</v>
      </c>
      <c r="H586" s="464"/>
      <c r="I586" s="464"/>
      <c r="J586" s="465">
        <v>1800000</v>
      </c>
      <c r="K586" s="464">
        <v>12</v>
      </c>
      <c r="L586" s="464">
        <v>805</v>
      </c>
      <c r="M586" s="466">
        <v>48</v>
      </c>
      <c r="N586" s="21">
        <f t="shared" ref="N586:N643" si="88">F586*J586*K586/L586*35/52</f>
        <v>72240.802675585292</v>
      </c>
      <c r="O586" s="21">
        <f t="shared" ref="O586:O643" si="89">N586*0.2*M586</f>
        <v>693511.7056856188</v>
      </c>
    </row>
    <row r="587" spans="1:17">
      <c r="A587" s="462">
        <v>4</v>
      </c>
      <c r="B587" s="471" t="s">
        <v>498</v>
      </c>
      <c r="C587" s="35" t="s">
        <v>135</v>
      </c>
      <c r="D587" s="646" t="s">
        <v>502</v>
      </c>
      <c r="E587" s="464" t="s">
        <v>298</v>
      </c>
      <c r="F587" s="464">
        <v>3.99</v>
      </c>
      <c r="G587" s="464">
        <v>3.99</v>
      </c>
      <c r="H587" s="464"/>
      <c r="I587" s="464"/>
      <c r="J587" s="465">
        <v>1800000</v>
      </c>
      <c r="K587" s="464">
        <v>12</v>
      </c>
      <c r="L587" s="464">
        <v>805</v>
      </c>
      <c r="M587" s="466">
        <v>12</v>
      </c>
      <c r="N587" s="21">
        <f t="shared" si="88"/>
        <v>72060.20066889633</v>
      </c>
      <c r="O587" s="21">
        <f t="shared" si="89"/>
        <v>172944.4816053512</v>
      </c>
    </row>
    <row r="588" spans="1:17">
      <c r="A588" s="462">
        <v>4</v>
      </c>
      <c r="B588" s="471" t="s">
        <v>498</v>
      </c>
      <c r="C588" s="35" t="s">
        <v>135</v>
      </c>
      <c r="D588" s="646" t="s">
        <v>502</v>
      </c>
      <c r="E588" s="464" t="s">
        <v>140</v>
      </c>
      <c r="F588" s="464">
        <v>3.99</v>
      </c>
      <c r="G588" s="464">
        <v>3.99</v>
      </c>
      <c r="H588" s="464"/>
      <c r="I588" s="464"/>
      <c r="J588" s="465">
        <v>1800000</v>
      </c>
      <c r="K588" s="464">
        <v>12</v>
      </c>
      <c r="L588" s="464">
        <v>805</v>
      </c>
      <c r="M588" s="466">
        <v>12</v>
      </c>
      <c r="N588" s="21">
        <f t="shared" si="88"/>
        <v>72060.20066889633</v>
      </c>
      <c r="O588" s="21">
        <f t="shared" si="89"/>
        <v>172944.4816053512</v>
      </c>
    </row>
    <row r="589" spans="1:17">
      <c r="A589" s="462">
        <v>4</v>
      </c>
      <c r="B589" s="471" t="s">
        <v>498</v>
      </c>
      <c r="C589" s="35" t="s">
        <v>135</v>
      </c>
      <c r="D589" s="646" t="s">
        <v>489</v>
      </c>
      <c r="E589" s="464" t="s">
        <v>117</v>
      </c>
      <c r="F589" s="464">
        <v>4.32</v>
      </c>
      <c r="G589" s="464">
        <v>4.32</v>
      </c>
      <c r="H589" s="464"/>
      <c r="I589" s="464"/>
      <c r="J589" s="465">
        <v>1800000</v>
      </c>
      <c r="K589" s="464">
        <v>12</v>
      </c>
      <c r="L589" s="464">
        <v>805</v>
      </c>
      <c r="M589" s="466">
        <v>24</v>
      </c>
      <c r="N589" s="21">
        <f t="shared" si="88"/>
        <v>78020.066889632115</v>
      </c>
      <c r="O589" s="21">
        <f t="shared" si="89"/>
        <v>374496.32107023417</v>
      </c>
    </row>
    <row r="590" spans="1:17">
      <c r="A590" s="462">
        <v>4</v>
      </c>
      <c r="B590" s="471" t="s">
        <v>498</v>
      </c>
      <c r="C590" s="35" t="s">
        <v>135</v>
      </c>
      <c r="D590" s="646" t="s">
        <v>491</v>
      </c>
      <c r="E590" s="464" t="s">
        <v>430</v>
      </c>
      <c r="F590" s="464">
        <v>2.34</v>
      </c>
      <c r="G590" s="464">
        <v>2.34</v>
      </c>
      <c r="H590" s="464"/>
      <c r="I590" s="464"/>
      <c r="J590" s="465">
        <v>1800000</v>
      </c>
      <c r="K590" s="464">
        <v>12</v>
      </c>
      <c r="L590" s="464">
        <v>805</v>
      </c>
      <c r="M590" s="466">
        <v>12</v>
      </c>
      <c r="N590" s="21">
        <f t="shared" si="88"/>
        <v>42260.869565217392</v>
      </c>
      <c r="O590" s="21">
        <f t="shared" si="89"/>
        <v>101426.08695652173</v>
      </c>
      <c r="P590" s="449"/>
    </row>
    <row r="591" spans="1:17">
      <c r="A591" s="462">
        <v>5</v>
      </c>
      <c r="B591" s="471" t="s">
        <v>503</v>
      </c>
      <c r="C591" s="35" t="s">
        <v>111</v>
      </c>
      <c r="D591" s="646" t="s">
        <v>504</v>
      </c>
      <c r="E591" s="464" t="s">
        <v>3</v>
      </c>
      <c r="F591" s="464">
        <v>5.36</v>
      </c>
      <c r="G591" s="464">
        <v>5.36</v>
      </c>
      <c r="H591" s="464"/>
      <c r="I591" s="464"/>
      <c r="J591" s="465">
        <v>1800000</v>
      </c>
      <c r="K591" s="464">
        <v>12</v>
      </c>
      <c r="L591" s="464">
        <v>805</v>
      </c>
      <c r="M591" s="466">
        <v>175</v>
      </c>
      <c r="N591" s="21">
        <f t="shared" si="88"/>
        <v>96802.675585284276</v>
      </c>
      <c r="O591" s="21">
        <f t="shared" si="89"/>
        <v>3388093.6454849499</v>
      </c>
    </row>
    <row r="592" spans="1:17">
      <c r="A592" s="462">
        <v>5</v>
      </c>
      <c r="B592" s="471" t="s">
        <v>503</v>
      </c>
      <c r="C592" s="35" t="s">
        <v>111</v>
      </c>
      <c r="D592" s="646" t="s">
        <v>504</v>
      </c>
      <c r="E592" s="464" t="s">
        <v>216</v>
      </c>
      <c r="F592" s="464">
        <v>5.36</v>
      </c>
      <c r="G592" s="464">
        <v>5.36</v>
      </c>
      <c r="H592" s="464"/>
      <c r="I592" s="464"/>
      <c r="J592" s="465">
        <v>1800000</v>
      </c>
      <c r="K592" s="464">
        <v>12</v>
      </c>
      <c r="L592" s="464">
        <v>805</v>
      </c>
      <c r="M592" s="466">
        <v>245</v>
      </c>
      <c r="N592" s="21">
        <f t="shared" si="88"/>
        <v>96802.675585284276</v>
      </c>
      <c r="O592" s="21">
        <f t="shared" si="89"/>
        <v>4743331.1036789296</v>
      </c>
    </row>
    <row r="593" spans="1:16">
      <c r="A593" s="462">
        <v>5</v>
      </c>
      <c r="B593" s="471" t="s">
        <v>503</v>
      </c>
      <c r="C593" s="35" t="s">
        <v>111</v>
      </c>
      <c r="D593" s="646" t="s">
        <v>504</v>
      </c>
      <c r="E593" s="464" t="s">
        <v>505</v>
      </c>
      <c r="F593" s="464">
        <v>5.36</v>
      </c>
      <c r="G593" s="464">
        <v>5.36</v>
      </c>
      <c r="H593" s="464"/>
      <c r="I593" s="464"/>
      <c r="J593" s="465">
        <v>1800000</v>
      </c>
      <c r="K593" s="464">
        <v>12</v>
      </c>
      <c r="L593" s="464">
        <v>805</v>
      </c>
      <c r="M593" s="466">
        <v>70</v>
      </c>
      <c r="N593" s="21">
        <f t="shared" si="88"/>
        <v>96802.675585284276</v>
      </c>
      <c r="O593" s="21">
        <f t="shared" si="89"/>
        <v>1355237.4581939799</v>
      </c>
    </row>
    <row r="594" spans="1:16">
      <c r="A594" s="462">
        <v>5</v>
      </c>
      <c r="B594" s="471" t="s">
        <v>503</v>
      </c>
      <c r="C594" s="35" t="s">
        <v>111</v>
      </c>
      <c r="D594" s="646" t="s">
        <v>504</v>
      </c>
      <c r="E594" s="464" t="s">
        <v>168</v>
      </c>
      <c r="F594" s="464">
        <v>5.36</v>
      </c>
      <c r="G594" s="464">
        <v>5.36</v>
      </c>
      <c r="H594" s="464"/>
      <c r="I594" s="464"/>
      <c r="J594" s="465">
        <v>1800000</v>
      </c>
      <c r="K594" s="464">
        <v>12</v>
      </c>
      <c r="L594" s="464">
        <v>805</v>
      </c>
      <c r="M594" s="466">
        <v>70</v>
      </c>
      <c r="N594" s="21">
        <f t="shared" si="88"/>
        <v>96802.675585284276</v>
      </c>
      <c r="O594" s="21">
        <f t="shared" si="89"/>
        <v>1355237.4581939799</v>
      </c>
    </row>
    <row r="595" spans="1:16">
      <c r="A595" s="462">
        <v>5</v>
      </c>
      <c r="B595" s="471" t="s">
        <v>503</v>
      </c>
      <c r="C595" s="35" t="s">
        <v>111</v>
      </c>
      <c r="D595" s="646" t="s">
        <v>504</v>
      </c>
      <c r="E595" s="464" t="s">
        <v>141</v>
      </c>
      <c r="F595" s="464">
        <v>5.36</v>
      </c>
      <c r="G595" s="464">
        <v>5.36</v>
      </c>
      <c r="H595" s="464"/>
      <c r="I595" s="464"/>
      <c r="J595" s="465">
        <v>1800000</v>
      </c>
      <c r="K595" s="464">
        <v>12</v>
      </c>
      <c r="L595" s="464">
        <v>805</v>
      </c>
      <c r="M595" s="466">
        <v>35</v>
      </c>
      <c r="N595" s="21">
        <f t="shared" si="88"/>
        <v>96802.675585284276</v>
      </c>
      <c r="O595" s="21">
        <f t="shared" si="89"/>
        <v>677618.72909698996</v>
      </c>
    </row>
    <row r="596" spans="1:16" s="4" customFormat="1">
      <c r="A596" s="462">
        <v>5</v>
      </c>
      <c r="B596" s="471" t="s">
        <v>503</v>
      </c>
      <c r="C596" s="35" t="s">
        <v>111</v>
      </c>
      <c r="D596" s="646" t="s">
        <v>504</v>
      </c>
      <c r="E596" s="464" t="s">
        <v>183</v>
      </c>
      <c r="F596" s="464">
        <v>5.36</v>
      </c>
      <c r="G596" s="464">
        <v>5.36</v>
      </c>
      <c r="H596" s="464"/>
      <c r="I596" s="464"/>
      <c r="J596" s="465">
        <v>1800000</v>
      </c>
      <c r="K596" s="464">
        <v>12</v>
      </c>
      <c r="L596" s="464">
        <v>805</v>
      </c>
      <c r="M596" s="466">
        <v>105</v>
      </c>
      <c r="N596" s="21">
        <f t="shared" si="88"/>
        <v>96802.675585284276</v>
      </c>
      <c r="O596" s="21">
        <f t="shared" si="89"/>
        <v>2032856.18729097</v>
      </c>
    </row>
    <row r="597" spans="1:16">
      <c r="A597" s="462">
        <v>5</v>
      </c>
      <c r="B597" s="471" t="s">
        <v>503</v>
      </c>
      <c r="C597" s="35" t="s">
        <v>111</v>
      </c>
      <c r="D597" s="646" t="s">
        <v>504</v>
      </c>
      <c r="E597" s="464" t="s">
        <v>487</v>
      </c>
      <c r="F597" s="464">
        <v>5.36</v>
      </c>
      <c r="G597" s="464">
        <v>5.36</v>
      </c>
      <c r="H597" s="464"/>
      <c r="I597" s="464"/>
      <c r="J597" s="465">
        <v>1800000</v>
      </c>
      <c r="K597" s="464">
        <v>12</v>
      </c>
      <c r="L597" s="464">
        <v>805</v>
      </c>
      <c r="M597" s="466">
        <v>35</v>
      </c>
      <c r="N597" s="21">
        <f t="shared" si="88"/>
        <v>96802.675585284276</v>
      </c>
      <c r="O597" s="21">
        <f t="shared" si="89"/>
        <v>677618.72909698996</v>
      </c>
    </row>
    <row r="598" spans="1:16">
      <c r="A598" s="462">
        <v>5</v>
      </c>
      <c r="B598" s="471" t="s">
        <v>503</v>
      </c>
      <c r="C598" s="35" t="s">
        <v>111</v>
      </c>
      <c r="D598" s="646" t="s">
        <v>504</v>
      </c>
      <c r="E598" s="464" t="s">
        <v>488</v>
      </c>
      <c r="F598" s="464">
        <v>5.36</v>
      </c>
      <c r="G598" s="464">
        <v>5.36</v>
      </c>
      <c r="H598" s="464"/>
      <c r="I598" s="464"/>
      <c r="J598" s="465">
        <v>1800000</v>
      </c>
      <c r="K598" s="464">
        <v>12</v>
      </c>
      <c r="L598" s="464">
        <v>805</v>
      </c>
      <c r="M598" s="466">
        <v>35</v>
      </c>
      <c r="N598" s="21">
        <f t="shared" si="88"/>
        <v>96802.675585284276</v>
      </c>
      <c r="O598" s="21">
        <f t="shared" si="89"/>
        <v>677618.72909698996</v>
      </c>
    </row>
    <row r="599" spans="1:16">
      <c r="A599" s="462">
        <v>5</v>
      </c>
      <c r="B599" s="471" t="s">
        <v>503</v>
      </c>
      <c r="C599" s="35" t="s">
        <v>111</v>
      </c>
      <c r="D599" s="646" t="s">
        <v>504</v>
      </c>
      <c r="E599" s="464" t="s">
        <v>495</v>
      </c>
      <c r="F599" s="464">
        <v>5.36</v>
      </c>
      <c r="G599" s="464">
        <v>5.36</v>
      </c>
      <c r="H599" s="464"/>
      <c r="I599" s="464"/>
      <c r="J599" s="465">
        <v>1800000</v>
      </c>
      <c r="K599" s="464">
        <v>12</v>
      </c>
      <c r="L599" s="464">
        <v>805</v>
      </c>
      <c r="M599" s="466">
        <v>35</v>
      </c>
      <c r="N599" s="21">
        <f t="shared" si="88"/>
        <v>96802.675585284276</v>
      </c>
      <c r="O599" s="21">
        <f t="shared" si="89"/>
        <v>677618.72909698996</v>
      </c>
    </row>
    <row r="600" spans="1:16">
      <c r="A600" s="462">
        <v>5</v>
      </c>
      <c r="B600" s="471" t="s">
        <v>503</v>
      </c>
      <c r="C600" s="35" t="s">
        <v>111</v>
      </c>
      <c r="D600" s="646" t="s">
        <v>500</v>
      </c>
      <c r="E600" s="464" t="s">
        <v>501</v>
      </c>
      <c r="F600" s="464">
        <v>4</v>
      </c>
      <c r="G600" s="464">
        <v>4</v>
      </c>
      <c r="H600" s="464"/>
      <c r="I600" s="464"/>
      <c r="J600" s="465">
        <v>1800000</v>
      </c>
      <c r="K600" s="464">
        <v>12</v>
      </c>
      <c r="L600" s="464">
        <v>805</v>
      </c>
      <c r="M600" s="466">
        <v>140</v>
      </c>
      <c r="N600" s="21">
        <f t="shared" si="88"/>
        <v>72240.802675585292</v>
      </c>
      <c r="O600" s="21">
        <f t="shared" si="89"/>
        <v>2022742.4749163883</v>
      </c>
    </row>
    <row r="601" spans="1:16">
      <c r="A601" s="462">
        <v>5</v>
      </c>
      <c r="B601" s="471" t="s">
        <v>503</v>
      </c>
      <c r="C601" s="35" t="s">
        <v>111</v>
      </c>
      <c r="D601" s="646" t="s">
        <v>502</v>
      </c>
      <c r="E601" s="464" t="s">
        <v>298</v>
      </c>
      <c r="F601" s="464">
        <v>3.99</v>
      </c>
      <c r="G601" s="464">
        <v>3.99</v>
      </c>
      <c r="H601" s="464"/>
      <c r="I601" s="464"/>
      <c r="J601" s="465">
        <v>1800000</v>
      </c>
      <c r="K601" s="464">
        <v>12</v>
      </c>
      <c r="L601" s="464">
        <v>805</v>
      </c>
      <c r="M601" s="466">
        <v>35</v>
      </c>
      <c r="N601" s="21">
        <f t="shared" si="88"/>
        <v>72060.20066889633</v>
      </c>
      <c r="O601" s="21">
        <f t="shared" si="89"/>
        <v>504421.40468227433</v>
      </c>
    </row>
    <row r="602" spans="1:16">
      <c r="A602" s="462">
        <v>5</v>
      </c>
      <c r="B602" s="471" t="s">
        <v>503</v>
      </c>
      <c r="C602" s="35" t="s">
        <v>111</v>
      </c>
      <c r="D602" s="646" t="s">
        <v>502</v>
      </c>
      <c r="E602" s="464" t="s">
        <v>140</v>
      </c>
      <c r="F602" s="464">
        <v>3.99</v>
      </c>
      <c r="G602" s="464">
        <v>3.99</v>
      </c>
      <c r="H602" s="464"/>
      <c r="I602" s="464"/>
      <c r="J602" s="465">
        <v>1800000</v>
      </c>
      <c r="K602" s="464">
        <v>12</v>
      </c>
      <c r="L602" s="464">
        <v>805</v>
      </c>
      <c r="M602" s="466">
        <v>35</v>
      </c>
      <c r="N602" s="21">
        <f t="shared" si="88"/>
        <v>72060.20066889633</v>
      </c>
      <c r="O602" s="21">
        <f t="shared" si="89"/>
        <v>504421.40468227433</v>
      </c>
      <c r="P602" s="449"/>
    </row>
    <row r="603" spans="1:16" ht="15.75" customHeight="1">
      <c r="A603" s="462">
        <v>5</v>
      </c>
      <c r="B603" s="471" t="s">
        <v>503</v>
      </c>
      <c r="C603" s="35" t="s">
        <v>111</v>
      </c>
      <c r="D603" s="646" t="s">
        <v>489</v>
      </c>
      <c r="E603" s="464" t="s">
        <v>117</v>
      </c>
      <c r="F603" s="464">
        <v>4.32</v>
      </c>
      <c r="G603" s="464">
        <v>4.32</v>
      </c>
      <c r="H603" s="464"/>
      <c r="I603" s="464"/>
      <c r="J603" s="465">
        <v>1800000</v>
      </c>
      <c r="K603" s="464">
        <v>12</v>
      </c>
      <c r="L603" s="464">
        <v>805</v>
      </c>
      <c r="M603" s="466">
        <v>70</v>
      </c>
      <c r="N603" s="21">
        <f t="shared" si="88"/>
        <v>78020.066889632115</v>
      </c>
      <c r="O603" s="21">
        <f t="shared" si="89"/>
        <v>1092280.9364548496</v>
      </c>
    </row>
    <row r="604" spans="1:16">
      <c r="A604" s="462">
        <v>5</v>
      </c>
      <c r="B604" s="471" t="s">
        <v>503</v>
      </c>
      <c r="C604" s="35" t="s">
        <v>111</v>
      </c>
      <c r="D604" s="646" t="s">
        <v>491</v>
      </c>
      <c r="E604" s="464" t="s">
        <v>430</v>
      </c>
      <c r="F604" s="464">
        <v>2.34</v>
      </c>
      <c r="G604" s="464">
        <v>2.34</v>
      </c>
      <c r="H604" s="464"/>
      <c r="I604" s="464"/>
      <c r="J604" s="465">
        <v>1800000</v>
      </c>
      <c r="K604" s="464">
        <v>12</v>
      </c>
      <c r="L604" s="464">
        <v>805</v>
      </c>
      <c r="M604" s="466">
        <v>35</v>
      </c>
      <c r="N604" s="21">
        <f t="shared" si="88"/>
        <v>42260.869565217392</v>
      </c>
      <c r="O604" s="21">
        <f t="shared" si="89"/>
        <v>295826.08695652173</v>
      </c>
    </row>
    <row r="605" spans="1:16">
      <c r="A605" s="462">
        <v>6</v>
      </c>
      <c r="B605" s="471" t="s">
        <v>506</v>
      </c>
      <c r="C605" s="35" t="s">
        <v>130</v>
      </c>
      <c r="D605" s="646" t="s">
        <v>507</v>
      </c>
      <c r="E605" s="464" t="s">
        <v>3</v>
      </c>
      <c r="F605" s="464">
        <v>5.18</v>
      </c>
      <c r="G605" s="464">
        <v>4.9800000000000004</v>
      </c>
      <c r="H605" s="464">
        <v>0.2</v>
      </c>
      <c r="I605" s="464"/>
      <c r="J605" s="465">
        <v>1800000</v>
      </c>
      <c r="K605" s="464">
        <v>12</v>
      </c>
      <c r="L605" s="464">
        <v>805</v>
      </c>
      <c r="M605" s="466">
        <v>175</v>
      </c>
      <c r="N605" s="21">
        <f t="shared" si="88"/>
        <v>93551.839464882942</v>
      </c>
      <c r="O605" s="21">
        <f t="shared" si="89"/>
        <v>3274314.3812709032</v>
      </c>
    </row>
    <row r="606" spans="1:16">
      <c r="A606" s="462">
        <v>6</v>
      </c>
      <c r="B606" s="471" t="s">
        <v>506</v>
      </c>
      <c r="C606" s="35" t="s">
        <v>130</v>
      </c>
      <c r="D606" s="646" t="s">
        <v>507</v>
      </c>
      <c r="E606" s="464" t="s">
        <v>216</v>
      </c>
      <c r="F606" s="464">
        <v>5.18</v>
      </c>
      <c r="G606" s="464">
        <v>4.9800000000000004</v>
      </c>
      <c r="H606" s="464">
        <v>0.2</v>
      </c>
      <c r="I606" s="464"/>
      <c r="J606" s="465">
        <v>1800000</v>
      </c>
      <c r="K606" s="464">
        <v>12</v>
      </c>
      <c r="L606" s="464">
        <v>805</v>
      </c>
      <c r="M606" s="466">
        <v>280</v>
      </c>
      <c r="N606" s="21">
        <f t="shared" si="88"/>
        <v>93551.839464882942</v>
      </c>
      <c r="O606" s="21">
        <f t="shared" si="89"/>
        <v>5238903.0100334445</v>
      </c>
    </row>
    <row r="607" spans="1:16">
      <c r="A607" s="462">
        <v>6</v>
      </c>
      <c r="B607" s="471" t="s">
        <v>506</v>
      </c>
      <c r="C607" s="35" t="s">
        <v>130</v>
      </c>
      <c r="D607" s="646" t="s">
        <v>507</v>
      </c>
      <c r="E607" s="464" t="s">
        <v>505</v>
      </c>
      <c r="F607" s="464">
        <v>5.18</v>
      </c>
      <c r="G607" s="464">
        <v>4.9800000000000004</v>
      </c>
      <c r="H607" s="464">
        <v>0.2</v>
      </c>
      <c r="I607" s="464"/>
      <c r="J607" s="465">
        <v>1800000</v>
      </c>
      <c r="K607" s="464">
        <v>12</v>
      </c>
      <c r="L607" s="464">
        <v>805</v>
      </c>
      <c r="M607" s="466">
        <v>70</v>
      </c>
      <c r="N607" s="21">
        <f t="shared" si="88"/>
        <v>93551.839464882942</v>
      </c>
      <c r="O607" s="21">
        <f t="shared" si="89"/>
        <v>1309725.7525083611</v>
      </c>
    </row>
    <row r="608" spans="1:16">
      <c r="A608" s="462">
        <v>6</v>
      </c>
      <c r="B608" s="471" t="s">
        <v>506</v>
      </c>
      <c r="C608" s="35" t="s">
        <v>130</v>
      </c>
      <c r="D608" s="646" t="s">
        <v>507</v>
      </c>
      <c r="E608" s="464" t="s">
        <v>168</v>
      </c>
      <c r="F608" s="464">
        <v>5.18</v>
      </c>
      <c r="G608" s="464">
        <v>4.9800000000000004</v>
      </c>
      <c r="H608" s="464">
        <v>0.2</v>
      </c>
      <c r="I608" s="464"/>
      <c r="J608" s="465">
        <v>1800000</v>
      </c>
      <c r="K608" s="464">
        <v>12</v>
      </c>
      <c r="L608" s="464">
        <v>805</v>
      </c>
      <c r="M608" s="466">
        <v>70</v>
      </c>
      <c r="N608" s="21">
        <f t="shared" si="88"/>
        <v>93551.839464882942</v>
      </c>
      <c r="O608" s="21">
        <f t="shared" si="89"/>
        <v>1309725.7525083611</v>
      </c>
      <c r="P608" s="449"/>
    </row>
    <row r="609" spans="1:16">
      <c r="A609" s="462">
        <v>6</v>
      </c>
      <c r="B609" s="471" t="s">
        <v>506</v>
      </c>
      <c r="C609" s="35" t="s">
        <v>130</v>
      </c>
      <c r="D609" s="646" t="s">
        <v>507</v>
      </c>
      <c r="E609" s="464" t="s">
        <v>508</v>
      </c>
      <c r="F609" s="464">
        <v>5.18</v>
      </c>
      <c r="G609" s="464">
        <v>4.9800000000000004</v>
      </c>
      <c r="H609" s="464">
        <v>0.2</v>
      </c>
      <c r="I609" s="464"/>
      <c r="J609" s="465">
        <v>1800000</v>
      </c>
      <c r="K609" s="464">
        <v>12</v>
      </c>
      <c r="L609" s="464">
        <v>805</v>
      </c>
      <c r="M609" s="466">
        <v>35</v>
      </c>
      <c r="N609" s="21">
        <f t="shared" si="88"/>
        <v>93551.839464882942</v>
      </c>
      <c r="O609" s="21">
        <f t="shared" si="89"/>
        <v>654862.87625418056</v>
      </c>
      <c r="P609" s="451"/>
    </row>
    <row r="610" spans="1:16" ht="15.75" customHeight="1">
      <c r="A610" s="462">
        <v>6</v>
      </c>
      <c r="B610" s="471" t="s">
        <v>506</v>
      </c>
      <c r="C610" s="35" t="s">
        <v>130</v>
      </c>
      <c r="D610" s="646" t="s">
        <v>507</v>
      </c>
      <c r="E610" s="464" t="s">
        <v>141</v>
      </c>
      <c r="F610" s="464">
        <v>5.18</v>
      </c>
      <c r="G610" s="464">
        <v>4.9800000000000004</v>
      </c>
      <c r="H610" s="464">
        <v>0.2</v>
      </c>
      <c r="I610" s="464"/>
      <c r="J610" s="465">
        <v>1800000</v>
      </c>
      <c r="K610" s="464">
        <v>12</v>
      </c>
      <c r="L610" s="464">
        <v>805</v>
      </c>
      <c r="M610" s="466">
        <v>35</v>
      </c>
      <c r="N610" s="21">
        <f t="shared" si="88"/>
        <v>93551.839464882942</v>
      </c>
      <c r="O610" s="21">
        <f t="shared" si="89"/>
        <v>654862.87625418056</v>
      </c>
    </row>
    <row r="611" spans="1:16" ht="15.75" customHeight="1">
      <c r="A611" s="462">
        <v>6</v>
      </c>
      <c r="B611" s="471" t="s">
        <v>506</v>
      </c>
      <c r="C611" s="35" t="s">
        <v>130</v>
      </c>
      <c r="D611" s="646" t="s">
        <v>507</v>
      </c>
      <c r="E611" s="464" t="s">
        <v>172</v>
      </c>
      <c r="F611" s="464">
        <v>5.18</v>
      </c>
      <c r="G611" s="464">
        <v>4.9800000000000004</v>
      </c>
      <c r="H611" s="464">
        <v>0.2</v>
      </c>
      <c r="I611" s="464"/>
      <c r="J611" s="465">
        <v>1800000</v>
      </c>
      <c r="K611" s="464">
        <v>12</v>
      </c>
      <c r="L611" s="464">
        <v>805</v>
      </c>
      <c r="M611" s="466">
        <v>70</v>
      </c>
      <c r="N611" s="21">
        <f t="shared" si="88"/>
        <v>93551.839464882942</v>
      </c>
      <c r="O611" s="21">
        <f t="shared" si="89"/>
        <v>1309725.7525083611</v>
      </c>
    </row>
    <row r="612" spans="1:16" s="455" customFormat="1">
      <c r="A612" s="462">
        <v>6</v>
      </c>
      <c r="B612" s="471" t="s">
        <v>506</v>
      </c>
      <c r="C612" s="35" t="s">
        <v>130</v>
      </c>
      <c r="D612" s="646" t="s">
        <v>507</v>
      </c>
      <c r="E612" s="464" t="s">
        <v>243</v>
      </c>
      <c r="F612" s="464">
        <v>5.18</v>
      </c>
      <c r="G612" s="464">
        <v>4.9800000000000004</v>
      </c>
      <c r="H612" s="464">
        <v>0.2</v>
      </c>
      <c r="I612" s="464"/>
      <c r="J612" s="465">
        <v>1800000</v>
      </c>
      <c r="K612" s="464">
        <v>12</v>
      </c>
      <c r="L612" s="464">
        <v>805</v>
      </c>
      <c r="M612" s="466">
        <v>35</v>
      </c>
      <c r="N612" s="21">
        <f t="shared" si="88"/>
        <v>93551.839464882942</v>
      </c>
      <c r="O612" s="21">
        <f t="shared" si="89"/>
        <v>654862.87625418056</v>
      </c>
    </row>
    <row r="613" spans="1:16">
      <c r="A613" s="462">
        <v>6</v>
      </c>
      <c r="B613" s="471" t="s">
        <v>506</v>
      </c>
      <c r="C613" s="35" t="s">
        <v>130</v>
      </c>
      <c r="D613" s="646" t="s">
        <v>507</v>
      </c>
      <c r="E613" s="464" t="s">
        <v>487</v>
      </c>
      <c r="F613" s="464">
        <v>5.18</v>
      </c>
      <c r="G613" s="464">
        <v>4.9800000000000004</v>
      </c>
      <c r="H613" s="464">
        <v>0.2</v>
      </c>
      <c r="I613" s="464"/>
      <c r="J613" s="465">
        <v>1800000</v>
      </c>
      <c r="K613" s="464">
        <v>12</v>
      </c>
      <c r="L613" s="464">
        <v>805</v>
      </c>
      <c r="M613" s="466">
        <v>35</v>
      </c>
      <c r="N613" s="21">
        <f t="shared" si="88"/>
        <v>93551.839464882942</v>
      </c>
      <c r="O613" s="21">
        <f t="shared" si="89"/>
        <v>654862.87625418056</v>
      </c>
    </row>
    <row r="614" spans="1:16">
      <c r="A614" s="462">
        <v>6</v>
      </c>
      <c r="B614" s="471" t="s">
        <v>506</v>
      </c>
      <c r="C614" s="35" t="s">
        <v>130</v>
      </c>
      <c r="D614" s="646" t="s">
        <v>489</v>
      </c>
      <c r="E614" s="464" t="s">
        <v>117</v>
      </c>
      <c r="F614" s="464">
        <v>4.32</v>
      </c>
      <c r="G614" s="464">
        <v>4.32</v>
      </c>
      <c r="H614" s="464"/>
      <c r="I614" s="464"/>
      <c r="J614" s="465">
        <v>1800000</v>
      </c>
      <c r="K614" s="464">
        <v>12</v>
      </c>
      <c r="L614" s="464">
        <v>805</v>
      </c>
      <c r="M614" s="466">
        <v>70</v>
      </c>
      <c r="N614" s="21">
        <f t="shared" si="88"/>
        <v>78020.066889632115</v>
      </c>
      <c r="O614" s="21">
        <f t="shared" si="89"/>
        <v>1092280.9364548496</v>
      </c>
    </row>
    <row r="615" spans="1:16">
      <c r="A615" s="462">
        <v>6</v>
      </c>
      <c r="B615" s="471" t="s">
        <v>506</v>
      </c>
      <c r="C615" s="35" t="s">
        <v>130</v>
      </c>
      <c r="D615" s="646" t="s">
        <v>491</v>
      </c>
      <c r="E615" s="464" t="s">
        <v>430</v>
      </c>
      <c r="F615" s="464">
        <v>2.34</v>
      </c>
      <c r="G615" s="464">
        <v>2.34</v>
      </c>
      <c r="H615" s="464"/>
      <c r="I615" s="464"/>
      <c r="J615" s="465">
        <v>1800000</v>
      </c>
      <c r="K615" s="464">
        <v>12</v>
      </c>
      <c r="L615" s="464">
        <v>805</v>
      </c>
      <c r="M615" s="466">
        <v>35</v>
      </c>
      <c r="N615" s="21">
        <f t="shared" si="88"/>
        <v>42260.869565217392</v>
      </c>
      <c r="O615" s="21">
        <f t="shared" si="89"/>
        <v>295826.08695652173</v>
      </c>
    </row>
    <row r="616" spans="1:16">
      <c r="A616" s="462">
        <v>6</v>
      </c>
      <c r="B616" s="471" t="s">
        <v>506</v>
      </c>
      <c r="C616" s="35" t="s">
        <v>130</v>
      </c>
      <c r="D616" s="646" t="s">
        <v>509</v>
      </c>
      <c r="E616" s="464" t="s">
        <v>501</v>
      </c>
      <c r="F616" s="464">
        <v>4.68</v>
      </c>
      <c r="G616" s="464">
        <v>4.68</v>
      </c>
      <c r="H616" s="464"/>
      <c r="I616" s="464"/>
      <c r="J616" s="465">
        <v>1800000</v>
      </c>
      <c r="K616" s="464">
        <v>12</v>
      </c>
      <c r="L616" s="464">
        <v>805</v>
      </c>
      <c r="M616" s="466">
        <v>140</v>
      </c>
      <c r="N616" s="21">
        <f t="shared" si="88"/>
        <v>84521.739130434784</v>
      </c>
      <c r="O616" s="21">
        <f t="shared" si="89"/>
        <v>2366608.6956521738</v>
      </c>
    </row>
    <row r="617" spans="1:16">
      <c r="A617" s="467" t="s">
        <v>598</v>
      </c>
      <c r="B617" s="463"/>
      <c r="C617" s="468"/>
      <c r="D617" s="647"/>
      <c r="E617" s="469"/>
      <c r="F617" s="469"/>
      <c r="G617" s="469"/>
      <c r="H617" s="469"/>
      <c r="I617" s="469"/>
      <c r="J617" s="469"/>
      <c r="K617" s="469"/>
      <c r="L617" s="464"/>
      <c r="M617" s="470">
        <f>SUM(M548:M616)</f>
        <v>5914</v>
      </c>
      <c r="N617" s="470"/>
      <c r="O617" s="470">
        <f t="shared" ref="O617" si="90">SUM(O548:O616)</f>
        <v>101171727.09030099</v>
      </c>
    </row>
    <row r="618" spans="1:16">
      <c r="A618" s="77" t="s">
        <v>512</v>
      </c>
      <c r="B618" s="12"/>
      <c r="C618" s="8"/>
      <c r="D618" s="30"/>
      <c r="E618" s="30"/>
      <c r="F618" s="9"/>
      <c r="G618" s="472"/>
      <c r="H618" s="9"/>
      <c r="I618" s="9"/>
      <c r="J618" s="9"/>
      <c r="K618" s="9"/>
      <c r="L618" s="464"/>
      <c r="M618" s="473"/>
      <c r="N618" s="21"/>
      <c r="O618" s="21">
        <f t="shared" si="89"/>
        <v>0</v>
      </c>
    </row>
    <row r="619" spans="1:16" ht="31.5">
      <c r="A619" s="474">
        <v>1</v>
      </c>
      <c r="B619" s="475" t="s">
        <v>513</v>
      </c>
      <c r="C619" s="474" t="s">
        <v>152</v>
      </c>
      <c r="D619" s="491" t="s">
        <v>318</v>
      </c>
      <c r="E619" s="476" t="s">
        <v>514</v>
      </c>
      <c r="F619" s="477">
        <f>G619+H619+I619</f>
        <v>4.9800000000000004</v>
      </c>
      <c r="G619" s="270">
        <v>4.9800000000000004</v>
      </c>
      <c r="H619" s="478"/>
      <c r="I619" s="478"/>
      <c r="J619" s="479">
        <v>1800000</v>
      </c>
      <c r="K619" s="478">
        <v>12</v>
      </c>
      <c r="L619" s="464">
        <v>805</v>
      </c>
      <c r="M619" s="285">
        <v>368</v>
      </c>
      <c r="N619" s="21">
        <f t="shared" si="88"/>
        <v>89939.79933110367</v>
      </c>
      <c r="O619" s="21">
        <f t="shared" si="89"/>
        <v>6619569.230769231</v>
      </c>
    </row>
    <row r="620" spans="1:16" ht="31.5">
      <c r="A620" s="474">
        <v>1</v>
      </c>
      <c r="B620" s="475" t="s">
        <v>513</v>
      </c>
      <c r="C620" s="474" t="s">
        <v>152</v>
      </c>
      <c r="D620" s="491" t="s">
        <v>515</v>
      </c>
      <c r="E620" s="476" t="s">
        <v>516</v>
      </c>
      <c r="F620" s="477">
        <f t="shared" ref="F620:F624" si="91">G620+H620+I620</f>
        <v>4</v>
      </c>
      <c r="G620" s="269">
        <v>4</v>
      </c>
      <c r="H620" s="478"/>
      <c r="I620" s="478"/>
      <c r="J620" s="479">
        <v>1800000</v>
      </c>
      <c r="K620" s="478">
        <v>12</v>
      </c>
      <c r="L620" s="464">
        <v>805</v>
      </c>
      <c r="M620" s="285">
        <v>48</v>
      </c>
      <c r="N620" s="21">
        <f t="shared" si="88"/>
        <v>72240.802675585292</v>
      </c>
      <c r="O620" s="21">
        <f t="shared" si="89"/>
        <v>693511.7056856188</v>
      </c>
    </row>
    <row r="621" spans="1:16" ht="31.5">
      <c r="A621" s="474">
        <v>1</v>
      </c>
      <c r="B621" s="475" t="s">
        <v>513</v>
      </c>
      <c r="C621" s="474" t="s">
        <v>152</v>
      </c>
      <c r="D621" s="491" t="s">
        <v>517</v>
      </c>
      <c r="E621" s="476" t="s">
        <v>518</v>
      </c>
      <c r="F621" s="477">
        <f t="shared" si="91"/>
        <v>5.27</v>
      </c>
      <c r="G621" s="481">
        <v>5.0199999999999996</v>
      </c>
      <c r="H621" s="478">
        <v>0.25</v>
      </c>
      <c r="I621" s="478"/>
      <c r="J621" s="479">
        <v>1800000</v>
      </c>
      <c r="K621" s="478">
        <v>12</v>
      </c>
      <c r="L621" s="464">
        <v>805</v>
      </c>
      <c r="M621" s="285">
        <v>32</v>
      </c>
      <c r="N621" s="21">
        <f t="shared" si="88"/>
        <v>95177.257525083609</v>
      </c>
      <c r="O621" s="21">
        <f t="shared" si="89"/>
        <v>609134.44816053507</v>
      </c>
    </row>
    <row r="622" spans="1:16">
      <c r="A622" s="474">
        <v>1</v>
      </c>
      <c r="B622" s="475" t="s">
        <v>513</v>
      </c>
      <c r="C622" s="474" t="s">
        <v>152</v>
      </c>
      <c r="D622" s="491" t="s">
        <v>519</v>
      </c>
      <c r="E622" s="476" t="s">
        <v>56</v>
      </c>
      <c r="F622" s="477">
        <f t="shared" si="91"/>
        <v>3.99</v>
      </c>
      <c r="G622" s="482">
        <v>3.99</v>
      </c>
      <c r="H622" s="478"/>
      <c r="I622" s="478"/>
      <c r="J622" s="479">
        <v>1800000</v>
      </c>
      <c r="K622" s="478">
        <v>12</v>
      </c>
      <c r="L622" s="464">
        <v>805</v>
      </c>
      <c r="M622" s="285">
        <v>16</v>
      </c>
      <c r="N622" s="21">
        <f t="shared" si="88"/>
        <v>72060.20066889633</v>
      </c>
      <c r="O622" s="21">
        <f t="shared" si="89"/>
        <v>230592.64214046826</v>
      </c>
    </row>
    <row r="623" spans="1:16">
      <c r="A623" s="474">
        <v>1</v>
      </c>
      <c r="B623" s="475" t="s">
        <v>513</v>
      </c>
      <c r="C623" s="474" t="s">
        <v>152</v>
      </c>
      <c r="D623" s="648" t="s">
        <v>520</v>
      </c>
      <c r="E623" s="483" t="s">
        <v>117</v>
      </c>
      <c r="F623" s="484">
        <f t="shared" si="91"/>
        <v>4.88</v>
      </c>
      <c r="G623" s="481">
        <v>4.68</v>
      </c>
      <c r="H623" s="485">
        <v>0.2</v>
      </c>
      <c r="I623" s="485"/>
      <c r="J623" s="486">
        <v>1800000</v>
      </c>
      <c r="K623" s="485">
        <v>12</v>
      </c>
      <c r="L623" s="464">
        <v>805</v>
      </c>
      <c r="M623" s="487">
        <v>32</v>
      </c>
      <c r="N623" s="21">
        <f t="shared" si="88"/>
        <v>88133.779264214056</v>
      </c>
      <c r="O623" s="21">
        <f t="shared" si="89"/>
        <v>564056.18729097</v>
      </c>
    </row>
    <row r="624" spans="1:16">
      <c r="A624" s="474">
        <v>1</v>
      </c>
      <c r="B624" s="475" t="s">
        <v>513</v>
      </c>
      <c r="C624" s="474" t="s">
        <v>152</v>
      </c>
      <c r="D624" s="491" t="s">
        <v>521</v>
      </c>
      <c r="E624" s="476" t="s">
        <v>138</v>
      </c>
      <c r="F624" s="477">
        <f t="shared" si="91"/>
        <v>4.68</v>
      </c>
      <c r="G624" s="482">
        <v>4.68</v>
      </c>
      <c r="H624" s="478"/>
      <c r="I624" s="478"/>
      <c r="J624" s="479">
        <v>1800000</v>
      </c>
      <c r="K624" s="478">
        <v>12</v>
      </c>
      <c r="L624" s="464">
        <v>805</v>
      </c>
      <c r="M624" s="285">
        <v>16</v>
      </c>
      <c r="N624" s="21">
        <f t="shared" si="88"/>
        <v>84521.739130434784</v>
      </c>
      <c r="O624" s="21">
        <f t="shared" si="89"/>
        <v>270469.5652173913</v>
      </c>
    </row>
    <row r="625" spans="1:15" ht="94.5">
      <c r="A625" s="474">
        <v>2</v>
      </c>
      <c r="B625" s="475" t="s">
        <v>522</v>
      </c>
      <c r="C625" s="474" t="s">
        <v>135</v>
      </c>
      <c r="D625" s="491" t="s">
        <v>523</v>
      </c>
      <c r="E625" s="476" t="s">
        <v>524</v>
      </c>
      <c r="F625" s="477">
        <f>G625+H625+I625</f>
        <v>5.5600000000000005</v>
      </c>
      <c r="G625" s="270">
        <v>5.36</v>
      </c>
      <c r="H625" s="478">
        <v>0.2</v>
      </c>
      <c r="I625" s="478"/>
      <c r="J625" s="479">
        <v>1800000</v>
      </c>
      <c r="K625" s="478">
        <v>12</v>
      </c>
      <c r="L625" s="464">
        <v>805</v>
      </c>
      <c r="M625" s="285">
        <v>552</v>
      </c>
      <c r="N625" s="21">
        <f t="shared" si="88"/>
        <v>100414.71571906353</v>
      </c>
      <c r="O625" s="21">
        <f t="shared" si="89"/>
        <v>11085784.615384614</v>
      </c>
    </row>
    <row r="626" spans="1:15">
      <c r="A626" s="474">
        <v>2</v>
      </c>
      <c r="B626" s="475" t="s">
        <v>522</v>
      </c>
      <c r="C626" s="474" t="s">
        <v>135</v>
      </c>
      <c r="D626" s="491" t="s">
        <v>525</v>
      </c>
      <c r="E626" s="476" t="s">
        <v>117</v>
      </c>
      <c r="F626" s="477">
        <f t="shared" ref="F626:F647" si="92">G626+H626+I626</f>
        <v>4</v>
      </c>
      <c r="G626" s="482">
        <v>4</v>
      </c>
      <c r="H626" s="478"/>
      <c r="I626" s="478"/>
      <c r="J626" s="479">
        <v>1800000</v>
      </c>
      <c r="K626" s="478">
        <v>12</v>
      </c>
      <c r="L626" s="464">
        <v>805</v>
      </c>
      <c r="M626" s="285">
        <v>48</v>
      </c>
      <c r="N626" s="21">
        <f t="shared" si="88"/>
        <v>72240.802675585292</v>
      </c>
      <c r="O626" s="21">
        <f t="shared" si="89"/>
        <v>693511.7056856188</v>
      </c>
    </row>
    <row r="627" spans="1:15">
      <c r="A627" s="474">
        <v>2</v>
      </c>
      <c r="B627" s="475" t="s">
        <v>522</v>
      </c>
      <c r="C627" s="474" t="s">
        <v>135</v>
      </c>
      <c r="D627" s="491" t="s">
        <v>519</v>
      </c>
      <c r="E627" s="476" t="s">
        <v>56</v>
      </c>
      <c r="F627" s="477">
        <f t="shared" si="92"/>
        <v>3.99</v>
      </c>
      <c r="G627" s="481">
        <v>3.99</v>
      </c>
      <c r="H627" s="478"/>
      <c r="I627" s="478"/>
      <c r="J627" s="479">
        <v>1800000</v>
      </c>
      <c r="K627" s="478">
        <v>12</v>
      </c>
      <c r="L627" s="464">
        <v>805</v>
      </c>
      <c r="M627" s="285">
        <v>24</v>
      </c>
      <c r="N627" s="21">
        <f t="shared" si="88"/>
        <v>72060.20066889633</v>
      </c>
      <c r="O627" s="21">
        <f t="shared" si="89"/>
        <v>345888.96321070241</v>
      </c>
    </row>
    <row r="628" spans="1:15">
      <c r="A628" s="474">
        <v>2</v>
      </c>
      <c r="B628" s="475" t="s">
        <v>522</v>
      </c>
      <c r="C628" s="474" t="s">
        <v>135</v>
      </c>
      <c r="D628" s="491" t="s">
        <v>263</v>
      </c>
      <c r="E628" s="476" t="s">
        <v>120</v>
      </c>
      <c r="F628" s="477">
        <f t="shared" si="92"/>
        <v>3.66</v>
      </c>
      <c r="G628" s="482">
        <v>3.66</v>
      </c>
      <c r="H628" s="478"/>
      <c r="I628" s="478"/>
      <c r="J628" s="479">
        <v>1800000</v>
      </c>
      <c r="K628" s="478">
        <v>12</v>
      </c>
      <c r="L628" s="464">
        <v>805</v>
      </c>
      <c r="M628" s="285">
        <v>24</v>
      </c>
      <c r="N628" s="21">
        <f t="shared" si="88"/>
        <v>66100.334448160545</v>
      </c>
      <c r="O628" s="21">
        <f t="shared" si="89"/>
        <v>317281.60535117064</v>
      </c>
    </row>
    <row r="629" spans="1:15">
      <c r="A629" s="474">
        <v>2</v>
      </c>
      <c r="B629" s="475" t="s">
        <v>522</v>
      </c>
      <c r="C629" s="474" t="s">
        <v>135</v>
      </c>
      <c r="D629" s="491" t="s">
        <v>433</v>
      </c>
      <c r="E629" s="476" t="s">
        <v>122</v>
      </c>
      <c r="F629" s="477">
        <f t="shared" si="92"/>
        <v>2.34</v>
      </c>
      <c r="G629" s="482">
        <v>2.34</v>
      </c>
      <c r="H629" s="478"/>
      <c r="I629" s="478"/>
      <c r="J629" s="479">
        <v>1800000</v>
      </c>
      <c r="K629" s="478">
        <v>12</v>
      </c>
      <c r="L629" s="464">
        <v>805</v>
      </c>
      <c r="M629" s="285">
        <v>24</v>
      </c>
      <c r="N629" s="21">
        <f t="shared" si="88"/>
        <v>42260.869565217392</v>
      </c>
      <c r="O629" s="21">
        <f t="shared" si="89"/>
        <v>202852.17391304346</v>
      </c>
    </row>
    <row r="630" spans="1:15" ht="31.5">
      <c r="A630" s="474">
        <v>2</v>
      </c>
      <c r="B630" s="475" t="s">
        <v>522</v>
      </c>
      <c r="C630" s="474" t="s">
        <v>135</v>
      </c>
      <c r="D630" s="491" t="s">
        <v>526</v>
      </c>
      <c r="E630" s="476" t="s">
        <v>115</v>
      </c>
      <c r="F630" s="477">
        <f t="shared" si="92"/>
        <v>4.34</v>
      </c>
      <c r="G630" s="482">
        <v>4.34</v>
      </c>
      <c r="H630" s="478"/>
      <c r="I630" s="478"/>
      <c r="J630" s="479">
        <v>1800000</v>
      </c>
      <c r="K630" s="478">
        <v>12</v>
      </c>
      <c r="L630" s="464">
        <v>805</v>
      </c>
      <c r="M630" s="285">
        <v>96</v>
      </c>
      <c r="N630" s="21">
        <f t="shared" si="88"/>
        <v>78381.270903010023</v>
      </c>
      <c r="O630" s="21">
        <f t="shared" si="89"/>
        <v>1504920.4013377926</v>
      </c>
    </row>
    <row r="631" spans="1:15" ht="105">
      <c r="A631" s="489">
        <v>3</v>
      </c>
      <c r="B631" s="490" t="s">
        <v>527</v>
      </c>
      <c r="C631" s="489" t="s">
        <v>191</v>
      </c>
      <c r="D631" s="491" t="s">
        <v>528</v>
      </c>
      <c r="E631" s="488" t="s">
        <v>529</v>
      </c>
      <c r="F631" s="477">
        <f t="shared" si="92"/>
        <v>4.6500000000000004</v>
      </c>
      <c r="G631" s="269">
        <v>4.6500000000000004</v>
      </c>
      <c r="H631" s="478"/>
      <c r="I631" s="478"/>
      <c r="J631" s="479">
        <v>1800000</v>
      </c>
      <c r="K631" s="478">
        <v>12</v>
      </c>
      <c r="L631" s="464">
        <v>805</v>
      </c>
      <c r="M631" s="285">
        <v>805</v>
      </c>
      <c r="N631" s="21">
        <f t="shared" si="88"/>
        <v>83979.9331103679</v>
      </c>
      <c r="O631" s="21">
        <f t="shared" si="89"/>
        <v>13520769.230769234</v>
      </c>
    </row>
    <row r="632" spans="1:15">
      <c r="A632" s="489">
        <v>3</v>
      </c>
      <c r="B632" s="490" t="s">
        <v>527</v>
      </c>
      <c r="C632" s="489" t="s">
        <v>191</v>
      </c>
      <c r="D632" s="491" t="s">
        <v>525</v>
      </c>
      <c r="E632" s="488" t="s">
        <v>117</v>
      </c>
      <c r="F632" s="477">
        <f t="shared" si="92"/>
        <v>4</v>
      </c>
      <c r="G632" s="482">
        <v>4</v>
      </c>
      <c r="H632" s="478"/>
      <c r="I632" s="478"/>
      <c r="J632" s="479">
        <v>1800000</v>
      </c>
      <c r="K632" s="478">
        <v>12</v>
      </c>
      <c r="L632" s="464">
        <v>805</v>
      </c>
      <c r="M632" s="285">
        <v>70</v>
      </c>
      <c r="N632" s="21">
        <f t="shared" si="88"/>
        <v>72240.802675585292</v>
      </c>
      <c r="O632" s="21">
        <f t="shared" si="89"/>
        <v>1011371.2374581941</v>
      </c>
    </row>
    <row r="633" spans="1:15">
      <c r="A633" s="489">
        <v>3</v>
      </c>
      <c r="B633" s="490" t="s">
        <v>527</v>
      </c>
      <c r="C633" s="489" t="s">
        <v>191</v>
      </c>
      <c r="D633" s="491" t="s">
        <v>519</v>
      </c>
      <c r="E633" s="488" t="s">
        <v>56</v>
      </c>
      <c r="F633" s="477">
        <f t="shared" si="92"/>
        <v>3.99</v>
      </c>
      <c r="G633" s="482">
        <v>3.99</v>
      </c>
      <c r="H633" s="478"/>
      <c r="I633" s="478"/>
      <c r="J633" s="479">
        <v>1800000</v>
      </c>
      <c r="K633" s="478">
        <v>12</v>
      </c>
      <c r="L633" s="464">
        <v>805</v>
      </c>
      <c r="M633" s="285">
        <v>35</v>
      </c>
      <c r="N633" s="21">
        <f t="shared" si="88"/>
        <v>72060.20066889633</v>
      </c>
      <c r="O633" s="21">
        <f t="shared" si="89"/>
        <v>504421.40468227433</v>
      </c>
    </row>
    <row r="634" spans="1:15">
      <c r="A634" s="489">
        <v>3</v>
      </c>
      <c r="B634" s="490" t="s">
        <v>527</v>
      </c>
      <c r="C634" s="489" t="s">
        <v>191</v>
      </c>
      <c r="D634" s="491" t="s">
        <v>263</v>
      </c>
      <c r="E634" s="488" t="s">
        <v>120</v>
      </c>
      <c r="F634" s="477">
        <f t="shared" si="92"/>
        <v>3.66</v>
      </c>
      <c r="G634" s="482">
        <v>3.66</v>
      </c>
      <c r="H634" s="478"/>
      <c r="I634" s="478"/>
      <c r="J634" s="479">
        <v>1800000</v>
      </c>
      <c r="K634" s="478">
        <v>12</v>
      </c>
      <c r="L634" s="464">
        <v>805</v>
      </c>
      <c r="M634" s="285">
        <v>35</v>
      </c>
      <c r="N634" s="21">
        <f t="shared" si="88"/>
        <v>66100.334448160545</v>
      </c>
      <c r="O634" s="21">
        <f t="shared" si="89"/>
        <v>462702.34113712382</v>
      </c>
    </row>
    <row r="635" spans="1:15">
      <c r="A635" s="489">
        <v>3</v>
      </c>
      <c r="B635" s="490" t="s">
        <v>527</v>
      </c>
      <c r="C635" s="489" t="s">
        <v>191</v>
      </c>
      <c r="D635" s="491" t="s">
        <v>433</v>
      </c>
      <c r="E635" s="488" t="s">
        <v>122</v>
      </c>
      <c r="F635" s="477">
        <f t="shared" si="92"/>
        <v>2.34</v>
      </c>
      <c r="G635" s="482">
        <v>2.34</v>
      </c>
      <c r="H635" s="478"/>
      <c r="I635" s="478"/>
      <c r="J635" s="479">
        <v>1800000</v>
      </c>
      <c r="K635" s="478">
        <v>12</v>
      </c>
      <c r="L635" s="464">
        <v>805</v>
      </c>
      <c r="M635" s="285">
        <v>35</v>
      </c>
      <c r="N635" s="21">
        <f t="shared" si="88"/>
        <v>42260.869565217392</v>
      </c>
      <c r="O635" s="21">
        <f t="shared" si="89"/>
        <v>295826.08695652173</v>
      </c>
    </row>
    <row r="636" spans="1:15" ht="30">
      <c r="A636" s="489">
        <v>3</v>
      </c>
      <c r="B636" s="490" t="s">
        <v>527</v>
      </c>
      <c r="C636" s="489" t="s">
        <v>191</v>
      </c>
      <c r="D636" s="491" t="s">
        <v>526</v>
      </c>
      <c r="E636" s="488" t="s">
        <v>115</v>
      </c>
      <c r="F636" s="477">
        <f t="shared" si="92"/>
        <v>4.34</v>
      </c>
      <c r="G636" s="482">
        <v>4.34</v>
      </c>
      <c r="H636" s="478"/>
      <c r="I636" s="478"/>
      <c r="J636" s="479">
        <v>1800000</v>
      </c>
      <c r="K636" s="478">
        <v>12</v>
      </c>
      <c r="L636" s="464">
        <v>805</v>
      </c>
      <c r="M636" s="285">
        <v>140</v>
      </c>
      <c r="N636" s="21">
        <f t="shared" si="88"/>
        <v>78381.270903010023</v>
      </c>
      <c r="O636" s="21">
        <f t="shared" si="89"/>
        <v>2194675.5852842806</v>
      </c>
    </row>
    <row r="637" spans="1:15" ht="120">
      <c r="A637" s="489">
        <v>4</v>
      </c>
      <c r="B637" s="490" t="s">
        <v>530</v>
      </c>
      <c r="C637" s="489" t="s">
        <v>125</v>
      </c>
      <c r="D637" s="491" t="s">
        <v>520</v>
      </c>
      <c r="E637" s="488" t="s">
        <v>531</v>
      </c>
      <c r="F637" s="477">
        <f t="shared" si="92"/>
        <v>4.88</v>
      </c>
      <c r="G637" s="482">
        <v>4.68</v>
      </c>
      <c r="H637" s="478">
        <v>0.2</v>
      </c>
      <c r="I637" s="478"/>
      <c r="J637" s="479">
        <v>1800000</v>
      </c>
      <c r="K637" s="478">
        <v>12</v>
      </c>
      <c r="L637" s="464">
        <v>805</v>
      </c>
      <c r="M637" s="285">
        <v>735</v>
      </c>
      <c r="N637" s="21">
        <f t="shared" si="88"/>
        <v>88133.779264214056</v>
      </c>
      <c r="O637" s="21">
        <f t="shared" si="89"/>
        <v>12955665.551839467</v>
      </c>
    </row>
    <row r="638" spans="1:15">
      <c r="A638" s="489">
        <v>4</v>
      </c>
      <c r="B638" s="490" t="s">
        <v>530</v>
      </c>
      <c r="C638" s="489" t="s">
        <v>125</v>
      </c>
      <c r="D638" s="491" t="s">
        <v>525</v>
      </c>
      <c r="E638" s="488" t="s">
        <v>58</v>
      </c>
      <c r="F638" s="477">
        <f t="shared" si="92"/>
        <v>4</v>
      </c>
      <c r="G638" s="482">
        <v>4</v>
      </c>
      <c r="H638" s="478"/>
      <c r="I638" s="478"/>
      <c r="J638" s="479">
        <v>1800000</v>
      </c>
      <c r="K638" s="478">
        <v>12</v>
      </c>
      <c r="L638" s="464">
        <v>805</v>
      </c>
      <c r="M638" s="285">
        <v>70</v>
      </c>
      <c r="N638" s="21">
        <f t="shared" si="88"/>
        <v>72240.802675585292</v>
      </c>
      <c r="O638" s="21">
        <f t="shared" si="89"/>
        <v>1011371.2374581941</v>
      </c>
    </row>
    <row r="639" spans="1:15">
      <c r="A639" s="489">
        <v>4</v>
      </c>
      <c r="B639" s="490" t="s">
        <v>530</v>
      </c>
      <c r="C639" s="489" t="s">
        <v>125</v>
      </c>
      <c r="D639" s="491" t="s">
        <v>519</v>
      </c>
      <c r="E639" s="488" t="s">
        <v>56</v>
      </c>
      <c r="F639" s="477">
        <f t="shared" si="92"/>
        <v>3.99</v>
      </c>
      <c r="G639" s="482">
        <v>3.99</v>
      </c>
      <c r="H639" s="478"/>
      <c r="I639" s="478"/>
      <c r="J639" s="479">
        <v>1800000</v>
      </c>
      <c r="K639" s="478">
        <v>12</v>
      </c>
      <c r="L639" s="464">
        <v>805</v>
      </c>
      <c r="M639" s="285">
        <v>35</v>
      </c>
      <c r="N639" s="21">
        <f t="shared" si="88"/>
        <v>72060.20066889633</v>
      </c>
      <c r="O639" s="21">
        <f t="shared" si="89"/>
        <v>504421.40468227433</v>
      </c>
    </row>
    <row r="640" spans="1:15">
      <c r="A640" s="489">
        <v>4</v>
      </c>
      <c r="B640" s="490" t="s">
        <v>530</v>
      </c>
      <c r="C640" s="489" t="s">
        <v>125</v>
      </c>
      <c r="D640" s="491" t="s">
        <v>263</v>
      </c>
      <c r="E640" s="488" t="s">
        <v>120</v>
      </c>
      <c r="F640" s="477">
        <f t="shared" si="92"/>
        <v>3.66</v>
      </c>
      <c r="G640" s="482">
        <v>3.66</v>
      </c>
      <c r="H640" s="478"/>
      <c r="I640" s="478"/>
      <c r="J640" s="479">
        <v>1800000</v>
      </c>
      <c r="K640" s="478">
        <v>12</v>
      </c>
      <c r="L640" s="464">
        <v>805</v>
      </c>
      <c r="M640" s="285">
        <v>35</v>
      </c>
      <c r="N640" s="21">
        <f t="shared" si="88"/>
        <v>66100.334448160545</v>
      </c>
      <c r="O640" s="21">
        <f t="shared" si="89"/>
        <v>462702.34113712382</v>
      </c>
    </row>
    <row r="641" spans="1:15" ht="30">
      <c r="A641" s="489">
        <v>4</v>
      </c>
      <c r="B641" s="490" t="s">
        <v>530</v>
      </c>
      <c r="C641" s="489" t="s">
        <v>125</v>
      </c>
      <c r="D641" s="491" t="s">
        <v>526</v>
      </c>
      <c r="E641" s="488" t="s">
        <v>115</v>
      </c>
      <c r="F641" s="477">
        <f t="shared" si="92"/>
        <v>4.34</v>
      </c>
      <c r="G641" s="482">
        <v>4.34</v>
      </c>
      <c r="H641" s="478"/>
      <c r="I641" s="478"/>
      <c r="J641" s="479">
        <v>1800000</v>
      </c>
      <c r="K641" s="478">
        <v>12</v>
      </c>
      <c r="L641" s="464">
        <v>805</v>
      </c>
      <c r="M641" s="285">
        <v>140</v>
      </c>
      <c r="N641" s="21">
        <f t="shared" si="88"/>
        <v>78381.270903010023</v>
      </c>
      <c r="O641" s="21">
        <f t="shared" si="89"/>
        <v>2194675.5852842806</v>
      </c>
    </row>
    <row r="642" spans="1:15" ht="157.5">
      <c r="A642" s="474">
        <v>5</v>
      </c>
      <c r="B642" s="475" t="s">
        <v>532</v>
      </c>
      <c r="C642" s="475" t="s">
        <v>130</v>
      </c>
      <c r="D642" s="491" t="s">
        <v>533</v>
      </c>
      <c r="E642" s="476" t="s">
        <v>531</v>
      </c>
      <c r="F642" s="477">
        <f t="shared" si="92"/>
        <v>5.17</v>
      </c>
      <c r="G642" s="481">
        <v>5.0199999999999996</v>
      </c>
      <c r="H642" s="478">
        <v>0.15</v>
      </c>
      <c r="I642" s="478"/>
      <c r="J642" s="479">
        <v>1800000</v>
      </c>
      <c r="K642" s="478">
        <v>12</v>
      </c>
      <c r="L642" s="464">
        <v>805</v>
      </c>
      <c r="M642" s="285">
        <v>735</v>
      </c>
      <c r="N642" s="21">
        <f t="shared" si="88"/>
        <v>93371.23745819398</v>
      </c>
      <c r="O642" s="21">
        <f t="shared" si="89"/>
        <v>13725571.906354517</v>
      </c>
    </row>
    <row r="643" spans="1:15">
      <c r="A643" s="474">
        <v>5</v>
      </c>
      <c r="B643" s="475" t="s">
        <v>532</v>
      </c>
      <c r="C643" s="475" t="s">
        <v>130</v>
      </c>
      <c r="D643" s="491" t="s">
        <v>525</v>
      </c>
      <c r="E643" s="476" t="s">
        <v>58</v>
      </c>
      <c r="F643" s="477">
        <f t="shared" si="92"/>
        <v>4</v>
      </c>
      <c r="G643" s="482">
        <v>4</v>
      </c>
      <c r="H643" s="478"/>
      <c r="I643" s="478"/>
      <c r="J643" s="479">
        <v>1800000</v>
      </c>
      <c r="K643" s="478">
        <v>12</v>
      </c>
      <c r="L643" s="464">
        <v>805</v>
      </c>
      <c r="M643" s="285">
        <v>70</v>
      </c>
      <c r="N643" s="21">
        <f t="shared" si="88"/>
        <v>72240.802675585292</v>
      </c>
      <c r="O643" s="21">
        <f t="shared" si="89"/>
        <v>1011371.2374581941</v>
      </c>
    </row>
    <row r="644" spans="1:15">
      <c r="A644" s="474">
        <v>5</v>
      </c>
      <c r="B644" s="475" t="s">
        <v>532</v>
      </c>
      <c r="C644" s="475" t="s">
        <v>130</v>
      </c>
      <c r="D644" s="491" t="s">
        <v>519</v>
      </c>
      <c r="E644" s="476" t="s">
        <v>56</v>
      </c>
      <c r="F644" s="477">
        <f t="shared" si="92"/>
        <v>3.99</v>
      </c>
      <c r="G644" s="481">
        <v>3.99</v>
      </c>
      <c r="H644" s="478"/>
      <c r="I644" s="478"/>
      <c r="J644" s="479">
        <v>1800000</v>
      </c>
      <c r="K644" s="478">
        <v>12</v>
      </c>
      <c r="L644" s="464">
        <v>805</v>
      </c>
      <c r="M644" s="285">
        <v>35</v>
      </c>
      <c r="N644" s="21">
        <f t="shared" ref="N644:N702" si="93">F644*J644*K644/L644*35/52</f>
        <v>72060.20066889633</v>
      </c>
      <c r="O644" s="21">
        <f t="shared" ref="O644:O646" si="94">N644*0.2*M644</f>
        <v>504421.40468227433</v>
      </c>
    </row>
    <row r="645" spans="1:15">
      <c r="A645" s="474">
        <v>5</v>
      </c>
      <c r="B645" s="475" t="s">
        <v>532</v>
      </c>
      <c r="C645" s="475" t="s">
        <v>130</v>
      </c>
      <c r="D645" s="491" t="s">
        <v>263</v>
      </c>
      <c r="E645" s="476" t="s">
        <v>120</v>
      </c>
      <c r="F645" s="477">
        <f t="shared" si="92"/>
        <v>3.66</v>
      </c>
      <c r="G645" s="481">
        <v>3.66</v>
      </c>
      <c r="H645" s="478"/>
      <c r="I645" s="478"/>
      <c r="J645" s="479">
        <v>1800000</v>
      </c>
      <c r="K645" s="478">
        <v>12</v>
      </c>
      <c r="L645" s="464">
        <v>805</v>
      </c>
      <c r="M645" s="285">
        <v>35</v>
      </c>
      <c r="N645" s="21">
        <f t="shared" si="93"/>
        <v>66100.334448160545</v>
      </c>
      <c r="O645" s="21">
        <f t="shared" si="94"/>
        <v>462702.34113712382</v>
      </c>
    </row>
    <row r="646" spans="1:15" ht="31.5">
      <c r="A646" s="474">
        <v>5</v>
      </c>
      <c r="B646" s="475" t="s">
        <v>532</v>
      </c>
      <c r="C646" s="475" t="s">
        <v>130</v>
      </c>
      <c r="D646" s="491" t="s">
        <v>526</v>
      </c>
      <c r="E646" s="476" t="s">
        <v>115</v>
      </c>
      <c r="F646" s="477">
        <f t="shared" si="92"/>
        <v>4.34</v>
      </c>
      <c r="G646" s="481">
        <v>4.34</v>
      </c>
      <c r="H646" s="478"/>
      <c r="I646" s="478"/>
      <c r="J646" s="479">
        <v>1800000</v>
      </c>
      <c r="K646" s="478">
        <v>12</v>
      </c>
      <c r="L646" s="464">
        <v>805</v>
      </c>
      <c r="M646" s="285">
        <v>140</v>
      </c>
      <c r="N646" s="21">
        <f t="shared" si="93"/>
        <v>78381.270903010023</v>
      </c>
      <c r="O646" s="21">
        <f t="shared" si="94"/>
        <v>2194675.5852842806</v>
      </c>
    </row>
    <row r="647" spans="1:15">
      <c r="A647" s="474">
        <v>5</v>
      </c>
      <c r="B647" s="475" t="s">
        <v>532</v>
      </c>
      <c r="C647" s="475" t="s">
        <v>130</v>
      </c>
      <c r="D647" s="491" t="s">
        <v>534</v>
      </c>
      <c r="E647" s="476" t="s">
        <v>535</v>
      </c>
      <c r="F647" s="477">
        <f t="shared" si="92"/>
        <v>4.9799999999999995</v>
      </c>
      <c r="G647" s="481">
        <v>4.68</v>
      </c>
      <c r="H647" s="492">
        <v>0.3</v>
      </c>
      <c r="I647" s="478"/>
      <c r="J647" s="479">
        <v>1800000</v>
      </c>
      <c r="K647" s="478">
        <v>12</v>
      </c>
      <c r="L647" s="464">
        <v>805</v>
      </c>
      <c r="M647" s="285">
        <v>35</v>
      </c>
      <c r="N647" s="21">
        <f t="shared" si="93"/>
        <v>89939.79933110367</v>
      </c>
      <c r="O647" s="480">
        <f t="shared" ref="O647:O703" si="95">N647*0.2*M647</f>
        <v>629578.59531772579</v>
      </c>
    </row>
    <row r="648" spans="1:15" ht="15.75" customHeight="1">
      <c r="A648" s="493"/>
      <c r="B648" s="1116" t="s">
        <v>600</v>
      </c>
      <c r="C648" s="1117"/>
      <c r="D648" s="494"/>
      <c r="E648" s="494"/>
      <c r="F648" s="493"/>
      <c r="G648" s="495"/>
      <c r="H648" s="493"/>
      <c r="I648" s="493"/>
      <c r="J648" s="493"/>
      <c r="K648" s="493"/>
      <c r="L648" s="464"/>
      <c r="M648" s="496">
        <f>SUM(M619:M647)</f>
        <v>4465</v>
      </c>
      <c r="N648" s="496"/>
      <c r="O648" s="496">
        <f>SUM(O619:O647)</f>
        <v>76784496.321070239</v>
      </c>
    </row>
    <row r="649" spans="1:15">
      <c r="A649" s="493"/>
      <c r="B649" s="493" t="s">
        <v>575</v>
      </c>
      <c r="C649" s="493"/>
      <c r="D649" s="494"/>
      <c r="E649" s="504"/>
      <c r="F649" s="493"/>
      <c r="G649" s="495"/>
      <c r="H649" s="493"/>
      <c r="I649" s="493"/>
      <c r="J649" s="493"/>
      <c r="K649" s="493"/>
      <c r="L649" s="464"/>
      <c r="M649" s="496"/>
      <c r="N649" s="21"/>
      <c r="O649" s="480"/>
    </row>
    <row r="650" spans="1:15" ht="63.75">
      <c r="A650" s="12">
        <v>1</v>
      </c>
      <c r="B650" s="502" t="s">
        <v>556</v>
      </c>
      <c r="C650" s="12" t="s">
        <v>274</v>
      </c>
      <c r="D650" s="175" t="s">
        <v>411</v>
      </c>
      <c r="E650" s="503" t="s">
        <v>557</v>
      </c>
      <c r="F650" s="13">
        <f>G650+H650+I650</f>
        <v>5.5600000000000005</v>
      </c>
      <c r="G650" s="14">
        <v>5.36</v>
      </c>
      <c r="H650" s="15">
        <v>0.2</v>
      </c>
      <c r="I650" s="15"/>
      <c r="J650" s="16">
        <v>1800000</v>
      </c>
      <c r="K650" s="15">
        <v>12</v>
      </c>
      <c r="L650" s="464">
        <v>805</v>
      </c>
      <c r="M650" s="8">
        <v>771</v>
      </c>
      <c r="N650" s="21">
        <f t="shared" si="93"/>
        <v>100414.71571906353</v>
      </c>
      <c r="O650" s="480">
        <f t="shared" si="95"/>
        <v>15483949.163879598</v>
      </c>
    </row>
    <row r="651" spans="1:15" ht="31.5">
      <c r="A651" s="12">
        <v>2</v>
      </c>
      <c r="B651" s="502" t="s">
        <v>556</v>
      </c>
      <c r="C651" s="12" t="s">
        <v>274</v>
      </c>
      <c r="D651" s="175" t="s">
        <v>558</v>
      </c>
      <c r="E651" s="31" t="s">
        <v>559</v>
      </c>
      <c r="F651" s="13">
        <f t="shared" ref="F651:F674" si="96">G651+H651+I651</f>
        <v>5.42</v>
      </c>
      <c r="G651" s="14">
        <v>5.0199999999999996</v>
      </c>
      <c r="H651" s="15">
        <v>0.4</v>
      </c>
      <c r="I651" s="15"/>
      <c r="J651" s="16">
        <v>1800000</v>
      </c>
      <c r="K651" s="15">
        <v>12</v>
      </c>
      <c r="L651" s="464">
        <v>805</v>
      </c>
      <c r="M651" s="8">
        <v>35</v>
      </c>
      <c r="N651" s="21">
        <f t="shared" si="93"/>
        <v>97886.287625418059</v>
      </c>
      <c r="O651" s="480">
        <f t="shared" si="95"/>
        <v>685204.01337792643</v>
      </c>
    </row>
    <row r="652" spans="1:15">
      <c r="A652" s="12">
        <v>3</v>
      </c>
      <c r="B652" s="502" t="s">
        <v>556</v>
      </c>
      <c r="C652" s="12" t="s">
        <v>274</v>
      </c>
      <c r="D652" s="175" t="s">
        <v>560</v>
      </c>
      <c r="E652" s="31" t="s">
        <v>149</v>
      </c>
      <c r="F652" s="13">
        <f t="shared" si="96"/>
        <v>3.99</v>
      </c>
      <c r="G652" s="14">
        <v>3.99</v>
      </c>
      <c r="H652" s="15"/>
      <c r="I652" s="15"/>
      <c r="J652" s="16">
        <v>1800000</v>
      </c>
      <c r="K652" s="15">
        <v>12</v>
      </c>
      <c r="L652" s="464">
        <v>805</v>
      </c>
      <c r="M652" s="8">
        <v>34</v>
      </c>
      <c r="N652" s="21">
        <f t="shared" si="93"/>
        <v>72060.20066889633</v>
      </c>
      <c r="O652" s="480">
        <f t="shared" si="95"/>
        <v>490009.36454849504</v>
      </c>
    </row>
    <row r="653" spans="1:15">
      <c r="A653" s="12">
        <v>4</v>
      </c>
      <c r="B653" s="502" t="s">
        <v>556</v>
      </c>
      <c r="C653" s="12" t="s">
        <v>274</v>
      </c>
      <c r="D653" s="175" t="s">
        <v>561</v>
      </c>
      <c r="E653" s="31" t="s">
        <v>56</v>
      </c>
      <c r="F653" s="13">
        <f t="shared" si="96"/>
        <v>3.99</v>
      </c>
      <c r="G653" s="18">
        <v>3.99</v>
      </c>
      <c r="H653" s="15"/>
      <c r="I653" s="15"/>
      <c r="J653" s="16">
        <v>1800000</v>
      </c>
      <c r="K653" s="15">
        <v>12</v>
      </c>
      <c r="L653" s="464">
        <v>805</v>
      </c>
      <c r="M653" s="8">
        <v>35</v>
      </c>
      <c r="N653" s="21">
        <f t="shared" si="93"/>
        <v>72060.20066889633</v>
      </c>
      <c r="O653" s="480">
        <f t="shared" si="95"/>
        <v>504421.40468227433</v>
      </c>
    </row>
    <row r="654" spans="1:15">
      <c r="A654" s="12">
        <v>5</v>
      </c>
      <c r="B654" s="502" t="s">
        <v>556</v>
      </c>
      <c r="C654" s="12" t="s">
        <v>274</v>
      </c>
      <c r="D654" s="175" t="s">
        <v>562</v>
      </c>
      <c r="E654" s="31" t="s">
        <v>195</v>
      </c>
      <c r="F654" s="13">
        <f t="shared" si="96"/>
        <v>4.34</v>
      </c>
      <c r="G654" s="14">
        <v>4.34</v>
      </c>
      <c r="H654" s="15"/>
      <c r="I654" s="15"/>
      <c r="J654" s="16">
        <v>1800000</v>
      </c>
      <c r="K654" s="15">
        <v>12</v>
      </c>
      <c r="L654" s="464">
        <v>805</v>
      </c>
      <c r="M654" s="8">
        <v>140</v>
      </c>
      <c r="N654" s="21">
        <f t="shared" si="93"/>
        <v>78381.270903010023</v>
      </c>
      <c r="O654" s="480">
        <f t="shared" si="95"/>
        <v>2194675.5852842806</v>
      </c>
    </row>
    <row r="655" spans="1:15" ht="31.5">
      <c r="A655" s="12">
        <v>6</v>
      </c>
      <c r="B655" s="502" t="s">
        <v>556</v>
      </c>
      <c r="C655" s="12" t="s">
        <v>274</v>
      </c>
      <c r="D655" s="175" t="s">
        <v>563</v>
      </c>
      <c r="E655" s="31" t="s">
        <v>564</v>
      </c>
      <c r="F655" s="13">
        <f t="shared" si="96"/>
        <v>5.0199999999999996</v>
      </c>
      <c r="G655" s="18">
        <v>5.0199999999999996</v>
      </c>
      <c r="H655" s="15"/>
      <c r="I655" s="15"/>
      <c r="J655" s="16">
        <v>1800000</v>
      </c>
      <c r="K655" s="15">
        <v>12</v>
      </c>
      <c r="L655" s="464">
        <v>805</v>
      </c>
      <c r="M655" s="8">
        <v>6</v>
      </c>
      <c r="N655" s="21">
        <f t="shared" si="93"/>
        <v>90662.207357859545</v>
      </c>
      <c r="O655" s="480">
        <f t="shared" si="95"/>
        <v>108794.64882943146</v>
      </c>
    </row>
    <row r="656" spans="1:15">
      <c r="A656" s="12">
        <v>7</v>
      </c>
      <c r="B656" s="502" t="s">
        <v>556</v>
      </c>
      <c r="C656" s="12" t="s">
        <v>274</v>
      </c>
      <c r="D656" s="175" t="s">
        <v>565</v>
      </c>
      <c r="E656" s="186" t="s">
        <v>566</v>
      </c>
      <c r="F656" s="13">
        <f t="shared" si="96"/>
        <v>4.34</v>
      </c>
      <c r="G656" s="14">
        <v>4.34</v>
      </c>
      <c r="H656" s="15"/>
      <c r="I656" s="15"/>
      <c r="J656" s="16">
        <v>1800000</v>
      </c>
      <c r="K656" s="15">
        <v>12</v>
      </c>
      <c r="L656" s="464">
        <v>805</v>
      </c>
      <c r="M656" s="8">
        <v>22</v>
      </c>
      <c r="N656" s="21">
        <f t="shared" si="93"/>
        <v>78381.270903010023</v>
      </c>
      <c r="O656" s="480">
        <f t="shared" si="95"/>
        <v>344877.5919732441</v>
      </c>
    </row>
    <row r="657" spans="1:15">
      <c r="A657" s="12">
        <v>8</v>
      </c>
      <c r="B657" s="502" t="s">
        <v>556</v>
      </c>
      <c r="C657" s="12" t="s">
        <v>274</v>
      </c>
      <c r="D657" s="175" t="s">
        <v>565</v>
      </c>
      <c r="E657" s="186" t="s">
        <v>566</v>
      </c>
      <c r="F657" s="13">
        <f t="shared" si="96"/>
        <v>4.68</v>
      </c>
      <c r="G657" s="14">
        <v>4.68</v>
      </c>
      <c r="H657" s="15"/>
      <c r="I657" s="15"/>
      <c r="J657" s="16">
        <v>1800000</v>
      </c>
      <c r="K657" s="15">
        <v>12</v>
      </c>
      <c r="L657" s="464">
        <v>805</v>
      </c>
      <c r="M657" s="8">
        <v>7</v>
      </c>
      <c r="N657" s="21">
        <f t="shared" si="93"/>
        <v>84521.739130434784</v>
      </c>
      <c r="O657" s="480">
        <f t="shared" si="95"/>
        <v>118330.43478260869</v>
      </c>
    </row>
    <row r="658" spans="1:15" ht="63.75">
      <c r="A658" s="12">
        <v>9</v>
      </c>
      <c r="B658" s="42" t="s">
        <v>567</v>
      </c>
      <c r="C658" s="12" t="s">
        <v>125</v>
      </c>
      <c r="D658" s="175" t="s">
        <v>568</v>
      </c>
      <c r="E658" s="503" t="s">
        <v>557</v>
      </c>
      <c r="F658" s="13">
        <f t="shared" si="96"/>
        <v>4</v>
      </c>
      <c r="G658" s="18">
        <v>4</v>
      </c>
      <c r="H658" s="15"/>
      <c r="I658" s="15"/>
      <c r="J658" s="16">
        <v>1800000</v>
      </c>
      <c r="K658" s="15">
        <v>12</v>
      </c>
      <c r="L658" s="464">
        <v>805</v>
      </c>
      <c r="M658" s="8">
        <v>742</v>
      </c>
      <c r="N658" s="21">
        <f t="shared" si="93"/>
        <v>72240.802675585292</v>
      </c>
      <c r="O658" s="480">
        <f t="shared" si="95"/>
        <v>10720535.117056858</v>
      </c>
    </row>
    <row r="659" spans="1:15" ht="31.5">
      <c r="A659" s="12">
        <v>10</v>
      </c>
      <c r="B659" s="42" t="s">
        <v>567</v>
      </c>
      <c r="C659" s="12" t="s">
        <v>125</v>
      </c>
      <c r="D659" s="175" t="s">
        <v>558</v>
      </c>
      <c r="E659" s="31" t="s">
        <v>559</v>
      </c>
      <c r="F659" s="13">
        <f t="shared" si="96"/>
        <v>5.42</v>
      </c>
      <c r="G659" s="14">
        <v>5.0199999999999996</v>
      </c>
      <c r="H659" s="15">
        <v>0.4</v>
      </c>
      <c r="I659" s="15"/>
      <c r="J659" s="16">
        <v>1800000</v>
      </c>
      <c r="K659" s="15">
        <v>12</v>
      </c>
      <c r="L659" s="464">
        <v>805</v>
      </c>
      <c r="M659" s="8">
        <v>64</v>
      </c>
      <c r="N659" s="21">
        <f t="shared" si="93"/>
        <v>97886.287625418059</v>
      </c>
      <c r="O659" s="480">
        <f t="shared" si="95"/>
        <v>1252944.4816053512</v>
      </c>
    </row>
    <row r="660" spans="1:15">
      <c r="A660" s="12">
        <v>11</v>
      </c>
      <c r="B660" s="42" t="s">
        <v>567</v>
      </c>
      <c r="C660" s="12" t="s">
        <v>125</v>
      </c>
      <c r="D660" s="175" t="s">
        <v>569</v>
      </c>
      <c r="E660" s="31" t="s">
        <v>195</v>
      </c>
      <c r="F660" s="13">
        <f t="shared" si="96"/>
        <v>5.0199999999999996</v>
      </c>
      <c r="G660" s="18">
        <v>5.0199999999999996</v>
      </c>
      <c r="H660" s="15"/>
      <c r="I660" s="15"/>
      <c r="J660" s="16">
        <v>1800000</v>
      </c>
      <c r="K660" s="15">
        <v>12</v>
      </c>
      <c r="L660" s="464">
        <v>805</v>
      </c>
      <c r="M660" s="8">
        <v>140</v>
      </c>
      <c r="N660" s="21">
        <f t="shared" si="93"/>
        <v>90662.207357859545</v>
      </c>
      <c r="O660" s="480">
        <f t="shared" si="95"/>
        <v>2538541.8060200675</v>
      </c>
    </row>
    <row r="661" spans="1:15">
      <c r="A661" s="12">
        <v>12</v>
      </c>
      <c r="B661" s="42" t="s">
        <v>567</v>
      </c>
      <c r="C661" s="12" t="s">
        <v>125</v>
      </c>
      <c r="D661" s="175" t="s">
        <v>560</v>
      </c>
      <c r="E661" s="31" t="s">
        <v>149</v>
      </c>
      <c r="F661" s="19">
        <f t="shared" si="96"/>
        <v>3.99</v>
      </c>
      <c r="G661" s="15">
        <v>3.99</v>
      </c>
      <c r="H661" s="15"/>
      <c r="I661" s="15"/>
      <c r="J661" s="16">
        <v>1800000</v>
      </c>
      <c r="K661" s="15">
        <v>12</v>
      </c>
      <c r="L661" s="464">
        <v>805</v>
      </c>
      <c r="M661" s="8">
        <v>34</v>
      </c>
      <c r="N661" s="21">
        <f t="shared" si="93"/>
        <v>72060.20066889633</v>
      </c>
      <c r="O661" s="480">
        <f t="shared" si="95"/>
        <v>490009.36454849504</v>
      </c>
    </row>
    <row r="662" spans="1:15">
      <c r="A662" s="12">
        <v>13</v>
      </c>
      <c r="B662" s="42" t="s">
        <v>567</v>
      </c>
      <c r="C662" s="12" t="s">
        <v>125</v>
      </c>
      <c r="D662" s="175" t="s">
        <v>561</v>
      </c>
      <c r="E662" s="31" t="s">
        <v>56</v>
      </c>
      <c r="F662" s="19">
        <f t="shared" si="96"/>
        <v>3.99</v>
      </c>
      <c r="G662" s="15">
        <v>3.99</v>
      </c>
      <c r="H662" s="15"/>
      <c r="I662" s="15"/>
      <c r="J662" s="16">
        <v>1800000</v>
      </c>
      <c r="K662" s="15">
        <v>12</v>
      </c>
      <c r="L662" s="464">
        <v>805</v>
      </c>
      <c r="M662" s="8">
        <v>35</v>
      </c>
      <c r="N662" s="21">
        <f t="shared" si="93"/>
        <v>72060.20066889633</v>
      </c>
      <c r="O662" s="480">
        <f t="shared" si="95"/>
        <v>504421.40468227433</v>
      </c>
    </row>
    <row r="663" spans="1:15" ht="30">
      <c r="A663" s="12">
        <v>14</v>
      </c>
      <c r="B663" s="42" t="s">
        <v>567</v>
      </c>
      <c r="C663" s="12" t="s">
        <v>125</v>
      </c>
      <c r="D663" s="175" t="s">
        <v>563</v>
      </c>
      <c r="E663" s="122" t="s">
        <v>564</v>
      </c>
      <c r="F663" s="19">
        <f t="shared" si="96"/>
        <v>5.0199999999999996</v>
      </c>
      <c r="G663" s="15">
        <v>5.0199999999999996</v>
      </c>
      <c r="H663" s="15"/>
      <c r="I663" s="15"/>
      <c r="J663" s="16">
        <v>1800000</v>
      </c>
      <c r="K663" s="15">
        <v>12</v>
      </c>
      <c r="L663" s="464">
        <v>805</v>
      </c>
      <c r="M663" s="8">
        <v>6</v>
      </c>
      <c r="N663" s="21">
        <f t="shared" si="93"/>
        <v>90662.207357859545</v>
      </c>
      <c r="O663" s="480">
        <f t="shared" si="95"/>
        <v>108794.64882943146</v>
      </c>
    </row>
    <row r="664" spans="1:15">
      <c r="A664" s="12">
        <v>15</v>
      </c>
      <c r="B664" s="42" t="s">
        <v>567</v>
      </c>
      <c r="C664" s="12" t="s">
        <v>125</v>
      </c>
      <c r="D664" s="175" t="s">
        <v>565</v>
      </c>
      <c r="E664" s="186" t="s">
        <v>566</v>
      </c>
      <c r="F664" s="19">
        <f t="shared" si="96"/>
        <v>4.34</v>
      </c>
      <c r="G664" s="15">
        <v>4.34</v>
      </c>
      <c r="H664" s="15"/>
      <c r="I664" s="15"/>
      <c r="J664" s="16">
        <v>1800000</v>
      </c>
      <c r="K664" s="15">
        <v>12</v>
      </c>
      <c r="L664" s="464">
        <v>805</v>
      </c>
      <c r="M664" s="8">
        <v>22</v>
      </c>
      <c r="N664" s="21">
        <f t="shared" si="93"/>
        <v>78381.270903010023</v>
      </c>
      <c r="O664" s="480">
        <f t="shared" si="95"/>
        <v>344877.5919732441</v>
      </c>
    </row>
    <row r="665" spans="1:15">
      <c r="A665" s="12">
        <v>16</v>
      </c>
      <c r="B665" s="42" t="s">
        <v>567</v>
      </c>
      <c r="C665" s="12" t="s">
        <v>125</v>
      </c>
      <c r="D665" s="175" t="s">
        <v>565</v>
      </c>
      <c r="E665" s="186" t="s">
        <v>566</v>
      </c>
      <c r="F665" s="19">
        <f t="shared" si="96"/>
        <v>4.68</v>
      </c>
      <c r="G665" s="15">
        <v>4.68</v>
      </c>
      <c r="H665" s="15"/>
      <c r="I665" s="15"/>
      <c r="J665" s="16">
        <v>1800000</v>
      </c>
      <c r="K665" s="15">
        <v>12</v>
      </c>
      <c r="L665" s="464">
        <v>805</v>
      </c>
      <c r="M665" s="8">
        <v>7</v>
      </c>
      <c r="N665" s="21">
        <f t="shared" si="93"/>
        <v>84521.739130434784</v>
      </c>
      <c r="O665" s="480">
        <f t="shared" si="95"/>
        <v>118330.43478260869</v>
      </c>
    </row>
    <row r="666" spans="1:15">
      <c r="A666" s="12"/>
      <c r="B666" s="42"/>
      <c r="C666" s="78" t="s">
        <v>218</v>
      </c>
      <c r="D666" s="175"/>
      <c r="E666" s="31"/>
      <c r="F666" s="19"/>
      <c r="G666" s="15"/>
      <c r="H666" s="15"/>
      <c r="I666" s="15"/>
      <c r="J666" s="16"/>
      <c r="K666" s="15"/>
      <c r="L666" s="464">
        <v>805</v>
      </c>
      <c r="M666" s="77"/>
      <c r="N666" s="21">
        <f t="shared" si="93"/>
        <v>0</v>
      </c>
      <c r="O666" s="480">
        <f t="shared" si="95"/>
        <v>0</v>
      </c>
    </row>
    <row r="667" spans="1:15" ht="63.75">
      <c r="A667" s="20">
        <v>1</v>
      </c>
      <c r="B667" s="164" t="s">
        <v>570</v>
      </c>
      <c r="C667" s="20" t="s">
        <v>218</v>
      </c>
      <c r="D667" s="608" t="s">
        <v>571</v>
      </c>
      <c r="E667" s="503" t="s">
        <v>557</v>
      </c>
      <c r="F667" s="13">
        <f t="shared" si="96"/>
        <v>5.17</v>
      </c>
      <c r="G667" s="14">
        <v>5.0199999999999996</v>
      </c>
      <c r="H667" s="15">
        <v>0.15</v>
      </c>
      <c r="I667" s="15"/>
      <c r="J667" s="16">
        <v>1800000</v>
      </c>
      <c r="K667" s="15">
        <v>12</v>
      </c>
      <c r="L667" s="464">
        <v>805</v>
      </c>
      <c r="M667" s="136">
        <v>528</v>
      </c>
      <c r="N667" s="21">
        <f t="shared" si="93"/>
        <v>93371.23745819398</v>
      </c>
      <c r="O667" s="480">
        <f t="shared" si="95"/>
        <v>9860002.6755852848</v>
      </c>
    </row>
    <row r="668" spans="1:15">
      <c r="A668" s="20">
        <v>2</v>
      </c>
      <c r="B668" s="164" t="s">
        <v>570</v>
      </c>
      <c r="C668" s="20" t="s">
        <v>218</v>
      </c>
      <c r="D668" s="608" t="s">
        <v>561</v>
      </c>
      <c r="E668" s="31" t="s">
        <v>56</v>
      </c>
      <c r="F668" s="13">
        <f t="shared" si="96"/>
        <v>3.99</v>
      </c>
      <c r="G668" s="14">
        <v>3.99</v>
      </c>
      <c r="H668" s="15"/>
      <c r="I668" s="15"/>
      <c r="J668" s="16">
        <v>1800000</v>
      </c>
      <c r="K668" s="15">
        <v>12</v>
      </c>
      <c r="L668" s="464">
        <v>805</v>
      </c>
      <c r="M668" s="136">
        <v>22</v>
      </c>
      <c r="N668" s="21">
        <f t="shared" si="93"/>
        <v>72060.20066889633</v>
      </c>
      <c r="O668" s="480">
        <f t="shared" si="95"/>
        <v>317064.88294314384</v>
      </c>
    </row>
    <row r="669" spans="1:15" ht="30">
      <c r="A669" s="20">
        <v>3</v>
      </c>
      <c r="B669" s="164" t="s">
        <v>570</v>
      </c>
      <c r="C669" s="20" t="s">
        <v>218</v>
      </c>
      <c r="D669" s="608" t="s">
        <v>563</v>
      </c>
      <c r="E669" s="122" t="s">
        <v>564</v>
      </c>
      <c r="F669" s="13">
        <f t="shared" si="96"/>
        <v>5.0199999999999996</v>
      </c>
      <c r="G669" s="14">
        <v>5.0199999999999996</v>
      </c>
      <c r="H669" s="15"/>
      <c r="I669" s="15"/>
      <c r="J669" s="16">
        <v>1800000</v>
      </c>
      <c r="K669" s="15">
        <v>12</v>
      </c>
      <c r="L669" s="464">
        <v>805</v>
      </c>
      <c r="M669" s="136">
        <v>10</v>
      </c>
      <c r="N669" s="21">
        <f t="shared" si="93"/>
        <v>90662.207357859545</v>
      </c>
      <c r="O669" s="480">
        <f t="shared" si="95"/>
        <v>181324.41471571912</v>
      </c>
    </row>
    <row r="670" spans="1:15">
      <c r="A670" s="20">
        <v>4</v>
      </c>
      <c r="B670" s="164" t="s">
        <v>570</v>
      </c>
      <c r="C670" s="20" t="s">
        <v>218</v>
      </c>
      <c r="D670" s="608" t="s">
        <v>562</v>
      </c>
      <c r="E670" s="31" t="s">
        <v>195</v>
      </c>
      <c r="F670" s="13">
        <f t="shared" si="96"/>
        <v>4.34</v>
      </c>
      <c r="G670" s="18">
        <v>4.34</v>
      </c>
      <c r="H670" s="15"/>
      <c r="I670" s="15"/>
      <c r="J670" s="16">
        <v>1800000</v>
      </c>
      <c r="K670" s="15">
        <v>12</v>
      </c>
      <c r="L670" s="464">
        <v>805</v>
      </c>
      <c r="M670" s="136">
        <v>10</v>
      </c>
      <c r="N670" s="21">
        <f t="shared" si="93"/>
        <v>78381.270903010023</v>
      </c>
      <c r="O670" s="480">
        <f t="shared" si="95"/>
        <v>156762.54180602005</v>
      </c>
    </row>
    <row r="671" spans="1:15" ht="31.5">
      <c r="A671" s="20">
        <v>5</v>
      </c>
      <c r="B671" s="164" t="s">
        <v>570</v>
      </c>
      <c r="C671" s="20" t="s">
        <v>218</v>
      </c>
      <c r="D671" s="608" t="s">
        <v>572</v>
      </c>
      <c r="E671" s="31" t="s">
        <v>573</v>
      </c>
      <c r="F671" s="13">
        <f t="shared" si="96"/>
        <v>4.68</v>
      </c>
      <c r="G671" s="14">
        <v>4.68</v>
      </c>
      <c r="H671" s="15"/>
      <c r="I671" s="15"/>
      <c r="J671" s="16">
        <v>1800000</v>
      </c>
      <c r="K671" s="15">
        <v>12</v>
      </c>
      <c r="L671" s="464">
        <v>805</v>
      </c>
      <c r="M671" s="136">
        <v>20</v>
      </c>
      <c r="N671" s="21">
        <f t="shared" si="93"/>
        <v>84521.739130434784</v>
      </c>
      <c r="O671" s="480">
        <f t="shared" si="95"/>
        <v>338086.95652173914</v>
      </c>
    </row>
    <row r="672" spans="1:15">
      <c r="A672" s="20">
        <v>6</v>
      </c>
      <c r="B672" s="164" t="s">
        <v>570</v>
      </c>
      <c r="C672" s="20" t="s">
        <v>218</v>
      </c>
      <c r="D672" s="608" t="s">
        <v>574</v>
      </c>
      <c r="E672" s="31" t="s">
        <v>138</v>
      </c>
      <c r="F672" s="13">
        <f t="shared" si="96"/>
        <v>5.1300000000000008</v>
      </c>
      <c r="G672" s="14">
        <v>4.9800000000000004</v>
      </c>
      <c r="H672" s="15">
        <v>0.15</v>
      </c>
      <c r="I672" s="15"/>
      <c r="J672" s="16">
        <v>1800000</v>
      </c>
      <c r="K672" s="15">
        <v>12</v>
      </c>
      <c r="L672" s="464">
        <v>805</v>
      </c>
      <c r="M672" s="136">
        <v>12</v>
      </c>
      <c r="N672" s="21">
        <f t="shared" si="93"/>
        <v>92648.829431438149</v>
      </c>
      <c r="O672" s="480">
        <f t="shared" si="95"/>
        <v>222357.19063545158</v>
      </c>
    </row>
    <row r="673" spans="1:15">
      <c r="A673" s="20">
        <v>7</v>
      </c>
      <c r="B673" s="164" t="s">
        <v>570</v>
      </c>
      <c r="C673" s="20" t="s">
        <v>218</v>
      </c>
      <c r="D673" s="608" t="s">
        <v>565</v>
      </c>
      <c r="E673" s="31" t="s">
        <v>138</v>
      </c>
      <c r="F673" s="13">
        <f t="shared" si="96"/>
        <v>4.34</v>
      </c>
      <c r="G673" s="14">
        <v>4.34</v>
      </c>
      <c r="H673" s="15"/>
      <c r="I673" s="15"/>
      <c r="J673" s="16">
        <v>1800000</v>
      </c>
      <c r="K673" s="15">
        <v>12</v>
      </c>
      <c r="L673" s="464">
        <v>805</v>
      </c>
      <c r="M673" s="136">
        <v>15</v>
      </c>
      <c r="N673" s="21">
        <f t="shared" si="93"/>
        <v>78381.270903010023</v>
      </c>
      <c r="O673" s="480">
        <f t="shared" si="95"/>
        <v>235143.81270903008</v>
      </c>
    </row>
    <row r="674" spans="1:15">
      <c r="A674" s="20">
        <v>8</v>
      </c>
      <c r="B674" s="164" t="s">
        <v>570</v>
      </c>
      <c r="C674" s="20" t="s">
        <v>218</v>
      </c>
      <c r="D674" s="608" t="s">
        <v>565</v>
      </c>
      <c r="E674" s="31" t="s">
        <v>138</v>
      </c>
      <c r="F674" s="13">
        <f t="shared" si="96"/>
        <v>4.68</v>
      </c>
      <c r="G674" s="19">
        <v>4.68</v>
      </c>
      <c r="H674" s="15"/>
      <c r="I674" s="15"/>
      <c r="J674" s="16">
        <v>1800000</v>
      </c>
      <c r="K674" s="15">
        <v>12</v>
      </c>
      <c r="L674" s="464">
        <v>805</v>
      </c>
      <c r="M674" s="136">
        <v>7</v>
      </c>
      <c r="N674" s="21">
        <f t="shared" si="93"/>
        <v>84521.739130434784</v>
      </c>
      <c r="O674" s="480">
        <f t="shared" si="95"/>
        <v>118330.43478260869</v>
      </c>
    </row>
    <row r="675" spans="1:15">
      <c r="A675" s="60"/>
      <c r="B675" s="1102" t="s">
        <v>601</v>
      </c>
      <c r="C675" s="1103"/>
      <c r="D675" s="62"/>
      <c r="E675" s="62"/>
      <c r="F675" s="497"/>
      <c r="G675" s="497"/>
      <c r="H675" s="497"/>
      <c r="I675" s="497"/>
      <c r="J675" s="497"/>
      <c r="K675" s="497"/>
      <c r="L675" s="497"/>
      <c r="M675" s="63">
        <f>SUM(M650:M674)</f>
        <v>2724</v>
      </c>
      <c r="N675" s="63"/>
      <c r="O675" s="63">
        <f t="shared" ref="O675" si="97">SUM(O650:O674)</f>
        <v>47437789.966555201</v>
      </c>
    </row>
    <row r="676" spans="1:15">
      <c r="A676" s="8" t="s">
        <v>22</v>
      </c>
      <c r="B676" s="505" t="s">
        <v>576</v>
      </c>
      <c r="C676" s="8"/>
      <c r="D676" s="30"/>
      <c r="E676" s="30"/>
      <c r="F676" s="9"/>
      <c r="G676" s="9"/>
      <c r="H676" s="9"/>
      <c r="I676" s="9"/>
      <c r="J676" s="9"/>
      <c r="K676" s="9"/>
      <c r="L676" s="9"/>
      <c r="M676" s="506"/>
      <c r="N676" s="21"/>
      <c r="O676" s="480"/>
    </row>
    <row r="677" spans="1:15">
      <c r="A677" s="12">
        <v>1</v>
      </c>
      <c r="B677" s="8" t="s">
        <v>577</v>
      </c>
      <c r="C677" s="12" t="s">
        <v>152</v>
      </c>
      <c r="D677" s="175" t="s">
        <v>578</v>
      </c>
      <c r="E677" s="31" t="s">
        <v>579</v>
      </c>
      <c r="F677" s="13">
        <f>G677+H677+I677</f>
        <v>5.0199999999999996</v>
      </c>
      <c r="G677" s="14">
        <v>5.0199999999999996</v>
      </c>
      <c r="H677" s="15"/>
      <c r="I677" s="15"/>
      <c r="J677" s="16">
        <v>1800000</v>
      </c>
      <c r="K677" s="15">
        <v>12</v>
      </c>
      <c r="L677" s="8">
        <v>805</v>
      </c>
      <c r="M677" s="8">
        <v>847</v>
      </c>
      <c r="N677" s="21">
        <f t="shared" si="93"/>
        <v>90662.207357859545</v>
      </c>
      <c r="O677" s="480">
        <f t="shared" si="95"/>
        <v>15358177.926421408</v>
      </c>
    </row>
    <row r="678" spans="1:15" ht="31.5">
      <c r="A678" s="12">
        <v>1</v>
      </c>
      <c r="B678" s="8" t="s">
        <v>577</v>
      </c>
      <c r="C678" s="12" t="s">
        <v>152</v>
      </c>
      <c r="D678" s="175" t="s">
        <v>580</v>
      </c>
      <c r="E678" s="31" t="s">
        <v>581</v>
      </c>
      <c r="F678" s="13">
        <f t="shared" ref="F678:F682" si="98">G678+H678+I678</f>
        <v>5.0199999999999996</v>
      </c>
      <c r="G678" s="14">
        <v>5.0199999999999996</v>
      </c>
      <c r="H678" s="15"/>
      <c r="I678" s="15"/>
      <c r="J678" s="16">
        <v>1800000</v>
      </c>
      <c r="K678" s="15">
        <v>12</v>
      </c>
      <c r="L678" s="8">
        <v>805</v>
      </c>
      <c r="M678" s="8">
        <v>105</v>
      </c>
      <c r="N678" s="21">
        <f t="shared" si="93"/>
        <v>90662.207357859545</v>
      </c>
      <c r="O678" s="480">
        <f t="shared" si="95"/>
        <v>1903906.3545150505</v>
      </c>
    </row>
    <row r="679" spans="1:15">
      <c r="A679" s="12">
        <v>1</v>
      </c>
      <c r="B679" s="8" t="s">
        <v>577</v>
      </c>
      <c r="C679" s="12" t="s">
        <v>152</v>
      </c>
      <c r="D679" s="175" t="s">
        <v>582</v>
      </c>
      <c r="E679" s="31" t="s">
        <v>120</v>
      </c>
      <c r="F679" s="13">
        <f t="shared" si="98"/>
        <v>4.2699999999999996</v>
      </c>
      <c r="G679" s="14">
        <v>4.2699999999999996</v>
      </c>
      <c r="H679" s="15"/>
      <c r="I679" s="15"/>
      <c r="J679" s="16">
        <v>1800000</v>
      </c>
      <c r="K679" s="15">
        <v>12</v>
      </c>
      <c r="L679" s="8">
        <v>805</v>
      </c>
      <c r="M679" s="8">
        <v>35</v>
      </c>
      <c r="N679" s="21">
        <f t="shared" si="93"/>
        <v>77117.056856187279</v>
      </c>
      <c r="O679" s="480">
        <f t="shared" si="95"/>
        <v>539819.39799331094</v>
      </c>
    </row>
    <row r="680" spans="1:15">
      <c r="A680" s="12">
        <v>1</v>
      </c>
      <c r="B680" s="8" t="s">
        <v>577</v>
      </c>
      <c r="C680" s="12" t="s">
        <v>152</v>
      </c>
      <c r="D680" s="175" t="s">
        <v>583</v>
      </c>
      <c r="E680" s="31" t="s">
        <v>56</v>
      </c>
      <c r="F680" s="13">
        <f t="shared" si="98"/>
        <v>4</v>
      </c>
      <c r="G680" s="18">
        <v>4</v>
      </c>
      <c r="H680" s="15"/>
      <c r="I680" s="15"/>
      <c r="J680" s="16">
        <v>1800000</v>
      </c>
      <c r="K680" s="15">
        <v>12</v>
      </c>
      <c r="L680" s="8">
        <v>805</v>
      </c>
      <c r="M680" s="8">
        <v>35</v>
      </c>
      <c r="N680" s="21">
        <f t="shared" si="93"/>
        <v>72240.802675585292</v>
      </c>
      <c r="O680" s="480">
        <f t="shared" si="95"/>
        <v>505685.61872909707</v>
      </c>
    </row>
    <row r="681" spans="1:15">
      <c r="A681" s="12">
        <v>1</v>
      </c>
      <c r="B681" s="8" t="s">
        <v>577</v>
      </c>
      <c r="C681" s="12" t="s">
        <v>152</v>
      </c>
      <c r="D681" s="175" t="s">
        <v>584</v>
      </c>
      <c r="E681" s="31" t="s">
        <v>585</v>
      </c>
      <c r="F681" s="13">
        <f t="shared" si="98"/>
        <v>3.99</v>
      </c>
      <c r="G681" s="14">
        <v>3.99</v>
      </c>
      <c r="H681" s="15"/>
      <c r="I681" s="15"/>
      <c r="J681" s="16">
        <v>1800000</v>
      </c>
      <c r="K681" s="15">
        <v>12</v>
      </c>
      <c r="L681" s="8">
        <v>805</v>
      </c>
      <c r="M681" s="8">
        <v>8</v>
      </c>
      <c r="N681" s="21">
        <f t="shared" si="93"/>
        <v>72060.20066889633</v>
      </c>
      <c r="O681" s="480">
        <f t="shared" si="95"/>
        <v>115296.32107023413</v>
      </c>
    </row>
    <row r="682" spans="1:15">
      <c r="A682" s="12">
        <v>1</v>
      </c>
      <c r="B682" s="8" t="s">
        <v>577</v>
      </c>
      <c r="C682" s="12" t="s">
        <v>152</v>
      </c>
      <c r="D682" s="175" t="s">
        <v>584</v>
      </c>
      <c r="E682" s="31" t="s">
        <v>585</v>
      </c>
      <c r="F682" s="13">
        <f t="shared" si="98"/>
        <v>4.32</v>
      </c>
      <c r="G682" s="18">
        <v>4.32</v>
      </c>
      <c r="H682" s="15"/>
      <c r="I682" s="15"/>
      <c r="J682" s="16">
        <v>1800000</v>
      </c>
      <c r="K682" s="15">
        <v>12</v>
      </c>
      <c r="L682" s="8">
        <v>805</v>
      </c>
      <c r="M682" s="8">
        <v>62</v>
      </c>
      <c r="N682" s="21">
        <f t="shared" si="93"/>
        <v>78020.066889632115</v>
      </c>
      <c r="O682" s="480">
        <f t="shared" si="95"/>
        <v>967448.82943143824</v>
      </c>
    </row>
    <row r="683" spans="1:15">
      <c r="A683" s="20">
        <v>2</v>
      </c>
      <c r="B683" s="507" t="s">
        <v>586</v>
      </c>
      <c r="C683" s="20" t="s">
        <v>315</v>
      </c>
      <c r="D683" s="608" t="s">
        <v>587</v>
      </c>
      <c r="E683" s="31" t="s">
        <v>579</v>
      </c>
      <c r="F683" s="13">
        <f>G683+H683+I683</f>
        <v>5.0199999999999996</v>
      </c>
      <c r="G683" s="14">
        <v>5.0199999999999996</v>
      </c>
      <c r="H683" s="15"/>
      <c r="I683" s="15"/>
      <c r="J683" s="16">
        <v>1800000</v>
      </c>
      <c r="K683" s="15">
        <v>12</v>
      </c>
      <c r="L683" s="136">
        <v>805</v>
      </c>
      <c r="M683" s="136">
        <v>847</v>
      </c>
      <c r="N683" s="21">
        <f t="shared" si="93"/>
        <v>90662.207357859545</v>
      </c>
      <c r="O683" s="480">
        <f t="shared" si="95"/>
        <v>15358177.926421408</v>
      </c>
    </row>
    <row r="684" spans="1:15">
      <c r="A684" s="20">
        <v>2</v>
      </c>
      <c r="B684" s="507" t="s">
        <v>586</v>
      </c>
      <c r="C684" s="20" t="s">
        <v>315</v>
      </c>
      <c r="D684" s="175" t="s">
        <v>580</v>
      </c>
      <c r="E684" s="31" t="s">
        <v>306</v>
      </c>
      <c r="F684" s="13">
        <f t="shared" ref="F684:F689" si="99">G684+H684+I684</f>
        <v>5.0199999999999996</v>
      </c>
      <c r="G684" s="14">
        <v>5.0199999999999996</v>
      </c>
      <c r="H684" s="15"/>
      <c r="I684" s="15"/>
      <c r="J684" s="16">
        <v>1800000</v>
      </c>
      <c r="K684" s="15">
        <v>12</v>
      </c>
      <c r="L684" s="136">
        <v>805</v>
      </c>
      <c r="M684" s="136">
        <v>70</v>
      </c>
      <c r="N684" s="21">
        <f t="shared" si="93"/>
        <v>90662.207357859545</v>
      </c>
      <c r="O684" s="480">
        <f t="shared" si="95"/>
        <v>1269270.9030100338</v>
      </c>
    </row>
    <row r="685" spans="1:15">
      <c r="A685" s="20">
        <v>2</v>
      </c>
      <c r="B685" s="507" t="s">
        <v>586</v>
      </c>
      <c r="C685" s="20" t="s">
        <v>315</v>
      </c>
      <c r="D685" s="175" t="s">
        <v>582</v>
      </c>
      <c r="E685" s="31" t="s">
        <v>120</v>
      </c>
      <c r="F685" s="13">
        <f t="shared" si="99"/>
        <v>4.2699999999999996</v>
      </c>
      <c r="G685" s="14">
        <v>4.2699999999999996</v>
      </c>
      <c r="H685" s="15"/>
      <c r="I685" s="15"/>
      <c r="J685" s="16">
        <v>1800000</v>
      </c>
      <c r="K685" s="15">
        <v>12</v>
      </c>
      <c r="L685" s="136">
        <v>805</v>
      </c>
      <c r="M685" s="136">
        <v>35</v>
      </c>
      <c r="N685" s="21">
        <f t="shared" si="93"/>
        <v>77117.056856187279</v>
      </c>
      <c r="O685" s="480">
        <f t="shared" si="95"/>
        <v>539819.39799331094</v>
      </c>
    </row>
    <row r="686" spans="1:15">
      <c r="A686" s="20">
        <v>2</v>
      </c>
      <c r="B686" s="507" t="s">
        <v>586</v>
      </c>
      <c r="C686" s="20" t="s">
        <v>315</v>
      </c>
      <c r="D686" s="175" t="s">
        <v>583</v>
      </c>
      <c r="E686" s="31" t="s">
        <v>56</v>
      </c>
      <c r="F686" s="13">
        <f t="shared" si="99"/>
        <v>4</v>
      </c>
      <c r="G686" s="18">
        <v>4</v>
      </c>
      <c r="H686" s="15"/>
      <c r="I686" s="15"/>
      <c r="J686" s="16">
        <v>1800000</v>
      </c>
      <c r="K686" s="15">
        <v>12</v>
      </c>
      <c r="L686" s="136">
        <v>805</v>
      </c>
      <c r="M686" s="136">
        <v>35</v>
      </c>
      <c r="N686" s="21">
        <f t="shared" si="93"/>
        <v>72240.802675585292</v>
      </c>
      <c r="O686" s="480">
        <f t="shared" si="95"/>
        <v>505685.61872909707</v>
      </c>
    </row>
    <row r="687" spans="1:15">
      <c r="A687" s="20">
        <v>2</v>
      </c>
      <c r="B687" s="507" t="s">
        <v>586</v>
      </c>
      <c r="C687" s="20" t="s">
        <v>315</v>
      </c>
      <c r="D687" s="175" t="s">
        <v>584</v>
      </c>
      <c r="E687" s="31" t="s">
        <v>585</v>
      </c>
      <c r="F687" s="13">
        <f t="shared" si="99"/>
        <v>3.99</v>
      </c>
      <c r="G687" s="14">
        <v>3.99</v>
      </c>
      <c r="H687" s="15"/>
      <c r="I687" s="15"/>
      <c r="J687" s="16">
        <v>1800000</v>
      </c>
      <c r="K687" s="15">
        <v>12</v>
      </c>
      <c r="L687" s="136">
        <v>805</v>
      </c>
      <c r="M687" s="136">
        <v>8</v>
      </c>
      <c r="N687" s="21">
        <f t="shared" si="93"/>
        <v>72060.20066889633</v>
      </c>
      <c r="O687" s="480">
        <f t="shared" si="95"/>
        <v>115296.32107023413</v>
      </c>
    </row>
    <row r="688" spans="1:15">
      <c r="A688" s="20">
        <v>2</v>
      </c>
      <c r="B688" s="507" t="s">
        <v>586</v>
      </c>
      <c r="C688" s="20" t="s">
        <v>315</v>
      </c>
      <c r="D688" s="175" t="s">
        <v>584</v>
      </c>
      <c r="E688" s="31" t="s">
        <v>585</v>
      </c>
      <c r="F688" s="13">
        <f t="shared" si="99"/>
        <v>4.32</v>
      </c>
      <c r="G688" s="18">
        <v>4.32</v>
      </c>
      <c r="H688" s="15"/>
      <c r="I688" s="15"/>
      <c r="J688" s="16">
        <v>1800000</v>
      </c>
      <c r="K688" s="15">
        <v>12</v>
      </c>
      <c r="L688" s="136">
        <v>805</v>
      </c>
      <c r="M688" s="136">
        <v>62</v>
      </c>
      <c r="N688" s="21">
        <f t="shared" si="93"/>
        <v>78020.066889632115</v>
      </c>
      <c r="O688" s="480">
        <f t="shared" si="95"/>
        <v>967448.82943143824</v>
      </c>
    </row>
    <row r="689" spans="1:15">
      <c r="A689" s="12">
        <v>2</v>
      </c>
      <c r="B689" s="508" t="s">
        <v>586</v>
      </c>
      <c r="C689" s="12" t="s">
        <v>315</v>
      </c>
      <c r="D689" s="175" t="s">
        <v>588</v>
      </c>
      <c r="E689" s="186" t="s">
        <v>141</v>
      </c>
      <c r="F689" s="13">
        <f t="shared" si="99"/>
        <v>5.66</v>
      </c>
      <c r="G689" s="14">
        <v>5.36</v>
      </c>
      <c r="H689" s="15">
        <v>0.3</v>
      </c>
      <c r="I689" s="15"/>
      <c r="J689" s="16">
        <v>1800000</v>
      </c>
      <c r="K689" s="15">
        <v>12</v>
      </c>
      <c r="L689" s="8">
        <v>805</v>
      </c>
      <c r="M689" s="8">
        <v>35</v>
      </c>
      <c r="N689" s="21">
        <f t="shared" si="93"/>
        <v>102220.73578595318</v>
      </c>
      <c r="O689" s="480">
        <f t="shared" si="95"/>
        <v>715545.15050167229</v>
      </c>
    </row>
    <row r="690" spans="1:15">
      <c r="A690" s="12">
        <v>3</v>
      </c>
      <c r="B690" s="508" t="s">
        <v>589</v>
      </c>
      <c r="C690" s="12" t="s">
        <v>218</v>
      </c>
      <c r="D690" s="175" t="s">
        <v>590</v>
      </c>
      <c r="E690" s="186" t="s">
        <v>579</v>
      </c>
      <c r="F690" s="13">
        <f>G690+H690+I690</f>
        <v>4</v>
      </c>
      <c r="G690" s="18">
        <v>4</v>
      </c>
      <c r="H690" s="15"/>
      <c r="I690" s="15"/>
      <c r="J690" s="16">
        <v>1800000</v>
      </c>
      <c r="K690" s="15">
        <v>12</v>
      </c>
      <c r="L690" s="8">
        <v>805</v>
      </c>
      <c r="M690" s="8">
        <v>854</v>
      </c>
      <c r="N690" s="21">
        <f t="shared" si="93"/>
        <v>72240.802675585292</v>
      </c>
      <c r="O690" s="480">
        <f t="shared" si="95"/>
        <v>12338729.096989967</v>
      </c>
    </row>
    <row r="691" spans="1:15">
      <c r="A691" s="12">
        <v>3</v>
      </c>
      <c r="B691" s="508" t="s">
        <v>589</v>
      </c>
      <c r="C691" s="12" t="s">
        <v>218</v>
      </c>
      <c r="D691" s="175" t="s">
        <v>580</v>
      </c>
      <c r="E691" s="186" t="s">
        <v>306</v>
      </c>
      <c r="F691" s="13">
        <f t="shared" ref="F691:F696" si="100">G691+H691+I691</f>
        <v>5.0199999999999996</v>
      </c>
      <c r="G691" s="14">
        <v>5.0199999999999996</v>
      </c>
      <c r="H691" s="15"/>
      <c r="I691" s="15"/>
      <c r="J691" s="16">
        <v>1800000</v>
      </c>
      <c r="K691" s="15">
        <v>12</v>
      </c>
      <c r="L691" s="8">
        <v>805</v>
      </c>
      <c r="M691" s="8">
        <v>70</v>
      </c>
      <c r="N691" s="21">
        <f t="shared" si="93"/>
        <v>90662.207357859545</v>
      </c>
      <c r="O691" s="480">
        <f t="shared" si="95"/>
        <v>1269270.9030100338</v>
      </c>
    </row>
    <row r="692" spans="1:15">
      <c r="A692" s="12">
        <v>3</v>
      </c>
      <c r="B692" s="508" t="s">
        <v>589</v>
      </c>
      <c r="C692" s="12" t="s">
        <v>218</v>
      </c>
      <c r="D692" s="175" t="s">
        <v>582</v>
      </c>
      <c r="E692" s="186" t="s">
        <v>120</v>
      </c>
      <c r="F692" s="13">
        <f t="shared" si="100"/>
        <v>4.2699999999999996</v>
      </c>
      <c r="G692" s="14">
        <v>4.2699999999999996</v>
      </c>
      <c r="H692" s="15"/>
      <c r="I692" s="15"/>
      <c r="J692" s="16">
        <v>1800000</v>
      </c>
      <c r="K692" s="15">
        <v>12</v>
      </c>
      <c r="L692" s="8">
        <v>805</v>
      </c>
      <c r="M692" s="8">
        <v>35</v>
      </c>
      <c r="N692" s="21">
        <f t="shared" si="93"/>
        <v>77117.056856187279</v>
      </c>
      <c r="O692" s="480">
        <f t="shared" si="95"/>
        <v>539819.39799331094</v>
      </c>
    </row>
    <row r="693" spans="1:15">
      <c r="A693" s="12">
        <v>3</v>
      </c>
      <c r="B693" s="508" t="s">
        <v>589</v>
      </c>
      <c r="C693" s="12" t="s">
        <v>218</v>
      </c>
      <c r="D693" s="175" t="s">
        <v>583</v>
      </c>
      <c r="E693" s="186" t="s">
        <v>56</v>
      </c>
      <c r="F693" s="13">
        <f t="shared" si="100"/>
        <v>4</v>
      </c>
      <c r="G693" s="18">
        <v>4</v>
      </c>
      <c r="H693" s="15"/>
      <c r="I693" s="15"/>
      <c r="J693" s="16">
        <v>1800000</v>
      </c>
      <c r="K693" s="15">
        <v>12</v>
      </c>
      <c r="L693" s="8">
        <v>805</v>
      </c>
      <c r="M693" s="8">
        <v>35</v>
      </c>
      <c r="N693" s="21">
        <f t="shared" si="93"/>
        <v>72240.802675585292</v>
      </c>
      <c r="O693" s="480">
        <f t="shared" si="95"/>
        <v>505685.61872909707</v>
      </c>
    </row>
    <row r="694" spans="1:15">
      <c r="A694" s="12">
        <v>3</v>
      </c>
      <c r="B694" s="508" t="s">
        <v>589</v>
      </c>
      <c r="C694" s="12" t="s">
        <v>218</v>
      </c>
      <c r="D694" s="175" t="s">
        <v>584</v>
      </c>
      <c r="E694" s="186" t="s">
        <v>585</v>
      </c>
      <c r="F694" s="13">
        <f t="shared" si="100"/>
        <v>3.99</v>
      </c>
      <c r="G694" s="18">
        <v>3.99</v>
      </c>
      <c r="H694" s="15"/>
      <c r="I694" s="15"/>
      <c r="J694" s="16">
        <v>1800000</v>
      </c>
      <c r="K694" s="15">
        <v>12</v>
      </c>
      <c r="L694" s="8">
        <v>805</v>
      </c>
      <c r="M694" s="8">
        <v>8</v>
      </c>
      <c r="N694" s="21">
        <f t="shared" si="93"/>
        <v>72060.20066889633</v>
      </c>
      <c r="O694" s="480">
        <f t="shared" si="95"/>
        <v>115296.32107023413</v>
      </c>
    </row>
    <row r="695" spans="1:15">
      <c r="A695" s="12">
        <v>3</v>
      </c>
      <c r="B695" s="508" t="s">
        <v>589</v>
      </c>
      <c r="C695" s="12" t="s">
        <v>218</v>
      </c>
      <c r="D695" s="175" t="s">
        <v>584</v>
      </c>
      <c r="E695" s="186" t="s">
        <v>585</v>
      </c>
      <c r="F695" s="13">
        <f t="shared" si="100"/>
        <v>4.32</v>
      </c>
      <c r="G695" s="14">
        <v>4.32</v>
      </c>
      <c r="H695" s="15"/>
      <c r="I695" s="15"/>
      <c r="J695" s="16">
        <v>1800000</v>
      </c>
      <c r="K695" s="15">
        <v>12</v>
      </c>
      <c r="L695" s="8">
        <v>805</v>
      </c>
      <c r="M695" s="8">
        <v>62</v>
      </c>
      <c r="N695" s="21">
        <f t="shared" si="93"/>
        <v>78020.066889632115</v>
      </c>
      <c r="O695" s="480">
        <f t="shared" si="95"/>
        <v>967448.82943143824</v>
      </c>
    </row>
    <row r="696" spans="1:15">
      <c r="A696" s="12">
        <v>3</v>
      </c>
      <c r="B696" s="508" t="s">
        <v>589</v>
      </c>
      <c r="C696" s="12" t="s">
        <v>218</v>
      </c>
      <c r="D696" s="175" t="s">
        <v>588</v>
      </c>
      <c r="E696" s="186" t="s">
        <v>141</v>
      </c>
      <c r="F696" s="13">
        <f t="shared" si="100"/>
        <v>5.66</v>
      </c>
      <c r="G696" s="14">
        <v>5.36</v>
      </c>
      <c r="H696" s="15">
        <v>0.3</v>
      </c>
      <c r="I696" s="15"/>
      <c r="J696" s="16">
        <v>1800000</v>
      </c>
      <c r="K696" s="15">
        <v>12</v>
      </c>
      <c r="L696" s="8">
        <v>805</v>
      </c>
      <c r="M696" s="8">
        <v>35</v>
      </c>
      <c r="N696" s="21">
        <f t="shared" si="93"/>
        <v>102220.73578595318</v>
      </c>
      <c r="O696" s="480">
        <f t="shared" si="95"/>
        <v>715545.15050167229</v>
      </c>
    </row>
    <row r="697" spans="1:15">
      <c r="A697" s="20">
        <v>4</v>
      </c>
      <c r="B697" s="136" t="s">
        <v>591</v>
      </c>
      <c r="C697" s="20" t="s">
        <v>111</v>
      </c>
      <c r="D697" s="608" t="s">
        <v>592</v>
      </c>
      <c r="E697" s="31" t="s">
        <v>579</v>
      </c>
      <c r="F697" s="13">
        <f>G697+H697+I697</f>
        <v>2.1890000000000001</v>
      </c>
      <c r="G697" s="14">
        <v>1.9890000000000001</v>
      </c>
      <c r="H697" s="15">
        <v>0.2</v>
      </c>
      <c r="I697" s="15"/>
      <c r="J697" s="16">
        <v>1800000</v>
      </c>
      <c r="K697" s="15">
        <v>12</v>
      </c>
      <c r="L697" s="136">
        <v>805</v>
      </c>
      <c r="M697" s="136">
        <v>763</v>
      </c>
      <c r="N697" s="21">
        <f t="shared" si="93"/>
        <v>39533.779264214048</v>
      </c>
      <c r="O697" s="480">
        <f t="shared" si="95"/>
        <v>6032854.7157190638</v>
      </c>
    </row>
    <row r="698" spans="1:15" s="455" customFormat="1">
      <c r="A698" s="20">
        <v>4</v>
      </c>
      <c r="B698" s="136" t="s">
        <v>591</v>
      </c>
      <c r="C698" s="20" t="s">
        <v>111</v>
      </c>
      <c r="D698" s="175" t="s">
        <v>582</v>
      </c>
      <c r="E698" s="31" t="s">
        <v>120</v>
      </c>
      <c r="F698" s="13">
        <f t="shared" ref="F698:F703" si="101">G698+H698+I698</f>
        <v>4.2699999999999996</v>
      </c>
      <c r="G698" s="14">
        <v>4.2699999999999996</v>
      </c>
      <c r="H698" s="15"/>
      <c r="I698" s="15"/>
      <c r="J698" s="16">
        <v>1800000</v>
      </c>
      <c r="K698" s="15">
        <v>12</v>
      </c>
      <c r="L698" s="136">
        <v>805</v>
      </c>
      <c r="M698" s="136">
        <v>35</v>
      </c>
      <c r="N698" s="21">
        <f t="shared" si="93"/>
        <v>77117.056856187279</v>
      </c>
      <c r="O698" s="480">
        <f t="shared" si="95"/>
        <v>539819.39799331094</v>
      </c>
    </row>
    <row r="699" spans="1:15">
      <c r="A699" s="20">
        <v>4</v>
      </c>
      <c r="B699" s="136" t="s">
        <v>591</v>
      </c>
      <c r="C699" s="20" t="s">
        <v>111</v>
      </c>
      <c r="D699" s="175" t="s">
        <v>583</v>
      </c>
      <c r="E699" s="31" t="s">
        <v>56</v>
      </c>
      <c r="F699" s="13">
        <f t="shared" si="101"/>
        <v>4</v>
      </c>
      <c r="G699" s="18">
        <v>4</v>
      </c>
      <c r="H699" s="15"/>
      <c r="I699" s="15"/>
      <c r="J699" s="16">
        <v>1800000</v>
      </c>
      <c r="K699" s="15">
        <v>12</v>
      </c>
      <c r="L699" s="136">
        <v>805</v>
      </c>
      <c r="M699" s="136">
        <v>35</v>
      </c>
      <c r="N699" s="21">
        <f t="shared" si="93"/>
        <v>72240.802675585292</v>
      </c>
      <c r="O699" s="480">
        <f t="shared" si="95"/>
        <v>505685.61872909707</v>
      </c>
    </row>
    <row r="700" spans="1:15">
      <c r="A700" s="20">
        <v>4</v>
      </c>
      <c r="B700" s="136" t="s">
        <v>591</v>
      </c>
      <c r="C700" s="20" t="s">
        <v>111</v>
      </c>
      <c r="D700" s="175" t="s">
        <v>584</v>
      </c>
      <c r="E700" s="31" t="s">
        <v>585</v>
      </c>
      <c r="F700" s="13">
        <f t="shared" si="101"/>
        <v>3.99</v>
      </c>
      <c r="G700" s="14">
        <v>3.99</v>
      </c>
      <c r="H700" s="15"/>
      <c r="I700" s="15"/>
      <c r="J700" s="16">
        <v>1800000</v>
      </c>
      <c r="K700" s="15">
        <v>12</v>
      </c>
      <c r="L700" s="136">
        <v>805</v>
      </c>
      <c r="M700" s="136">
        <v>8</v>
      </c>
      <c r="N700" s="21">
        <f t="shared" si="93"/>
        <v>72060.20066889633</v>
      </c>
      <c r="O700" s="480">
        <f t="shared" si="95"/>
        <v>115296.32107023413</v>
      </c>
    </row>
    <row r="701" spans="1:15">
      <c r="A701" s="20">
        <v>4</v>
      </c>
      <c r="B701" s="136" t="s">
        <v>591</v>
      </c>
      <c r="C701" s="20" t="s">
        <v>111</v>
      </c>
      <c r="D701" s="175" t="s">
        <v>584</v>
      </c>
      <c r="E701" s="31" t="s">
        <v>585</v>
      </c>
      <c r="F701" s="13">
        <f t="shared" si="101"/>
        <v>4.32</v>
      </c>
      <c r="G701" s="14">
        <v>4.32</v>
      </c>
      <c r="H701" s="15"/>
      <c r="I701" s="15"/>
      <c r="J701" s="16">
        <v>1800000</v>
      </c>
      <c r="K701" s="15">
        <v>12</v>
      </c>
      <c r="L701" s="136">
        <v>805</v>
      </c>
      <c r="M701" s="136">
        <v>62</v>
      </c>
      <c r="N701" s="21">
        <f t="shared" si="93"/>
        <v>78020.066889632115</v>
      </c>
      <c r="O701" s="480">
        <f t="shared" si="95"/>
        <v>967448.82943143824</v>
      </c>
    </row>
    <row r="702" spans="1:15" ht="31.5">
      <c r="A702" s="20">
        <v>4</v>
      </c>
      <c r="B702" s="136" t="s">
        <v>591</v>
      </c>
      <c r="C702" s="20" t="s">
        <v>111</v>
      </c>
      <c r="D702" s="608" t="s">
        <v>593</v>
      </c>
      <c r="E702" s="31" t="s">
        <v>115</v>
      </c>
      <c r="F702" s="13">
        <f t="shared" si="101"/>
        <v>5.0199999999999996</v>
      </c>
      <c r="G702" s="14">
        <v>5.0199999999999996</v>
      </c>
      <c r="H702" s="15"/>
      <c r="I702" s="15"/>
      <c r="J702" s="16">
        <v>1800000</v>
      </c>
      <c r="K702" s="15">
        <v>12</v>
      </c>
      <c r="L702" s="136">
        <v>805</v>
      </c>
      <c r="M702" s="136">
        <v>140</v>
      </c>
      <c r="N702" s="21">
        <f t="shared" si="93"/>
        <v>90662.207357859545</v>
      </c>
      <c r="O702" s="480">
        <f t="shared" si="95"/>
        <v>2538541.8060200675</v>
      </c>
    </row>
    <row r="703" spans="1:15">
      <c r="A703" s="12">
        <v>4</v>
      </c>
      <c r="B703" s="8" t="s">
        <v>591</v>
      </c>
      <c r="C703" s="12" t="s">
        <v>111</v>
      </c>
      <c r="D703" s="175" t="s">
        <v>594</v>
      </c>
      <c r="E703" s="186" t="s">
        <v>122</v>
      </c>
      <c r="F703" s="13">
        <f t="shared" si="101"/>
        <v>4.68</v>
      </c>
      <c r="G703" s="18">
        <v>4.68</v>
      </c>
      <c r="H703" s="15"/>
      <c r="I703" s="15"/>
      <c r="J703" s="16">
        <v>1800000</v>
      </c>
      <c r="K703" s="15">
        <v>12</v>
      </c>
      <c r="L703" s="8">
        <v>805</v>
      </c>
      <c r="M703" s="8">
        <v>35</v>
      </c>
      <c r="N703" s="21">
        <f t="shared" ref="N703" si="102">F703*J703*K703/L703*35/52</f>
        <v>84521.739130434784</v>
      </c>
      <c r="O703" s="480">
        <f t="shared" si="95"/>
        <v>591652.17391304346</v>
      </c>
    </row>
    <row r="704" spans="1:15">
      <c r="A704" s="510"/>
      <c r="B704" s="1092" t="s">
        <v>614</v>
      </c>
      <c r="C704" s="1093"/>
      <c r="D704" s="512"/>
      <c r="E704" s="512"/>
      <c r="F704" s="511"/>
      <c r="G704" s="511"/>
      <c r="H704" s="511"/>
      <c r="I704" s="511"/>
      <c r="J704" s="511"/>
      <c r="K704" s="511"/>
      <c r="L704" s="511"/>
      <c r="M704" s="520">
        <f>SUM(M677:M703)</f>
        <v>4361</v>
      </c>
      <c r="N704" s="510"/>
      <c r="O704" s="509">
        <f>SUM(O677:O703)</f>
        <v>66604672.77591975</v>
      </c>
    </row>
    <row r="705" spans="1:15" s="455" customFormat="1">
      <c r="A705" s="49" t="s">
        <v>602</v>
      </c>
      <c r="B705" s="49"/>
      <c r="C705" s="49"/>
      <c r="D705" s="453"/>
      <c r="E705" s="453"/>
      <c r="F705" s="452"/>
      <c r="G705" s="452"/>
      <c r="H705" s="452"/>
      <c r="I705" s="452"/>
      <c r="J705" s="452"/>
      <c r="K705" s="452"/>
      <c r="L705" s="452"/>
      <c r="M705" s="461"/>
      <c r="N705" s="499"/>
      <c r="O705" s="499"/>
    </row>
    <row r="706" spans="1:15" ht="56.25">
      <c r="A706" s="79">
        <v>1</v>
      </c>
      <c r="B706" s="80" t="s">
        <v>603</v>
      </c>
      <c r="C706" s="81" t="s">
        <v>135</v>
      </c>
      <c r="D706" s="614" t="s">
        <v>604</v>
      </c>
      <c r="E706" s="528" t="s">
        <v>605</v>
      </c>
      <c r="F706" s="83">
        <f>G706+H706+I706</f>
        <v>4.68</v>
      </c>
      <c r="G706" s="80">
        <v>4.68</v>
      </c>
      <c r="H706" s="85"/>
      <c r="I706" s="85"/>
      <c r="J706" s="529">
        <v>1800000</v>
      </c>
      <c r="K706" s="85">
        <v>12</v>
      </c>
      <c r="L706" s="87">
        <f>23*35</f>
        <v>805</v>
      </c>
      <c r="M706" s="87">
        <v>692</v>
      </c>
      <c r="N706" s="88">
        <f>F706*J706*K706/L706*35/52</f>
        <v>84521.739130434784</v>
      </c>
      <c r="O706" s="88">
        <f>N706*0.2*M706</f>
        <v>11697808.695652174</v>
      </c>
    </row>
    <row r="707" spans="1:15" ht="56.25">
      <c r="A707" s="89">
        <v>2</v>
      </c>
      <c r="B707" s="90" t="s">
        <v>603</v>
      </c>
      <c r="C707" s="91" t="s">
        <v>135</v>
      </c>
      <c r="D707" s="615" t="s">
        <v>604</v>
      </c>
      <c r="E707" s="530" t="s">
        <v>605</v>
      </c>
      <c r="F707" s="92">
        <f t="shared" ref="F707:F715" si="103">G707+H707+I707</f>
        <v>5.0199999999999996</v>
      </c>
      <c r="G707" s="90">
        <v>5.0199999999999996</v>
      </c>
      <c r="H707" s="93"/>
      <c r="I707" s="93"/>
      <c r="J707" s="531">
        <v>1800000</v>
      </c>
      <c r="K707" s="93">
        <v>12</v>
      </c>
      <c r="L707" s="95">
        <f>23*35</f>
        <v>805</v>
      </c>
      <c r="M707" s="95">
        <v>175</v>
      </c>
      <c r="N707" s="96">
        <f>F707*J707*K707/L707*35/52</f>
        <v>90662.207357859545</v>
      </c>
      <c r="O707" s="96">
        <f t="shared" ref="O707:O770" si="104">N707*0.2*M707</f>
        <v>3173177.2575250845</v>
      </c>
    </row>
    <row r="708" spans="1:15">
      <c r="A708" s="89">
        <v>3</v>
      </c>
      <c r="B708" s="90" t="s">
        <v>603</v>
      </c>
      <c r="C708" s="91" t="s">
        <v>135</v>
      </c>
      <c r="D708" s="615" t="s">
        <v>606</v>
      </c>
      <c r="E708" s="91" t="s">
        <v>117</v>
      </c>
      <c r="F708" s="92">
        <f t="shared" si="103"/>
        <v>4.9800000000000004</v>
      </c>
      <c r="G708" s="90">
        <v>4.9800000000000004</v>
      </c>
      <c r="H708" s="93"/>
      <c r="I708" s="93"/>
      <c r="J708" s="531">
        <v>1800000</v>
      </c>
      <c r="K708" s="93">
        <v>12</v>
      </c>
      <c r="L708" s="95">
        <f t="shared" ref="L708:L715" si="105">23*35</f>
        <v>805</v>
      </c>
      <c r="M708" s="91">
        <v>8</v>
      </c>
      <c r="N708" s="96">
        <f t="shared" ref="N708:N771" si="106">F708*J708*K708/L708*35/52</f>
        <v>89939.79933110367</v>
      </c>
      <c r="O708" s="96">
        <f t="shared" si="104"/>
        <v>143903.67892976588</v>
      </c>
    </row>
    <row r="709" spans="1:15">
      <c r="A709" s="89">
        <v>4</v>
      </c>
      <c r="B709" s="90" t="s">
        <v>603</v>
      </c>
      <c r="C709" s="91" t="s">
        <v>135</v>
      </c>
      <c r="D709" s="97" t="s">
        <v>607</v>
      </c>
      <c r="E709" s="98" t="s">
        <v>56</v>
      </c>
      <c r="F709" s="92">
        <f t="shared" si="103"/>
        <v>3.99</v>
      </c>
      <c r="G709" s="90">
        <v>3.99</v>
      </c>
      <c r="H709" s="93"/>
      <c r="I709" s="93"/>
      <c r="J709" s="531">
        <v>1800000</v>
      </c>
      <c r="K709" s="93">
        <v>12</v>
      </c>
      <c r="L709" s="95">
        <f t="shared" si="105"/>
        <v>805</v>
      </c>
      <c r="M709" s="91">
        <v>17</v>
      </c>
      <c r="N709" s="96">
        <f t="shared" si="106"/>
        <v>72060.20066889633</v>
      </c>
      <c r="O709" s="96">
        <f t="shared" si="104"/>
        <v>245004.68227424752</v>
      </c>
    </row>
    <row r="710" spans="1:15">
      <c r="A710" s="89">
        <v>5</v>
      </c>
      <c r="B710" s="90" t="s">
        <v>603</v>
      </c>
      <c r="C710" s="91" t="s">
        <v>135</v>
      </c>
      <c r="D710" s="97" t="s">
        <v>607</v>
      </c>
      <c r="E710" s="98" t="s">
        <v>56</v>
      </c>
      <c r="F710" s="92">
        <f t="shared" si="103"/>
        <v>4.32</v>
      </c>
      <c r="G710" s="90">
        <v>4.32</v>
      </c>
      <c r="H710" s="93"/>
      <c r="I710" s="93"/>
      <c r="J710" s="531">
        <v>1800000</v>
      </c>
      <c r="K710" s="93">
        <v>12</v>
      </c>
      <c r="L710" s="95">
        <f t="shared" si="105"/>
        <v>805</v>
      </c>
      <c r="M710" s="91">
        <v>18</v>
      </c>
      <c r="N710" s="96">
        <f t="shared" si="106"/>
        <v>78020.066889632115</v>
      </c>
      <c r="O710" s="96">
        <f t="shared" si="104"/>
        <v>280872.2408026756</v>
      </c>
    </row>
    <row r="711" spans="1:15">
      <c r="A711" s="89">
        <v>6</v>
      </c>
      <c r="B711" s="90" t="s">
        <v>603</v>
      </c>
      <c r="C711" s="91" t="s">
        <v>135</v>
      </c>
      <c r="D711" s="97" t="s">
        <v>608</v>
      </c>
      <c r="E711" s="98" t="s">
        <v>149</v>
      </c>
      <c r="F711" s="92">
        <f t="shared" si="103"/>
        <v>4.32</v>
      </c>
      <c r="G711" s="90">
        <v>4.32</v>
      </c>
      <c r="H711" s="93"/>
      <c r="I711" s="93"/>
      <c r="J711" s="531">
        <v>1800000</v>
      </c>
      <c r="K711" s="93">
        <v>12</v>
      </c>
      <c r="L711" s="95">
        <f t="shared" si="105"/>
        <v>805</v>
      </c>
      <c r="M711" s="91">
        <v>35</v>
      </c>
      <c r="N711" s="96">
        <f t="shared" si="106"/>
        <v>78020.066889632115</v>
      </c>
      <c r="O711" s="96">
        <f t="shared" si="104"/>
        <v>546140.46822742478</v>
      </c>
    </row>
    <row r="712" spans="1:15">
      <c r="A712" s="89">
        <v>7</v>
      </c>
      <c r="B712" s="90" t="s">
        <v>603</v>
      </c>
      <c r="C712" s="91" t="s">
        <v>135</v>
      </c>
      <c r="D712" s="97" t="s">
        <v>609</v>
      </c>
      <c r="E712" s="98" t="s">
        <v>115</v>
      </c>
      <c r="F712" s="92">
        <f t="shared" si="103"/>
        <v>5.0199999999999996</v>
      </c>
      <c r="G712" s="90">
        <v>5.0199999999999996</v>
      </c>
      <c r="H712" s="93"/>
      <c r="I712" s="93"/>
      <c r="J712" s="531">
        <v>1800000</v>
      </c>
      <c r="K712" s="93">
        <v>12</v>
      </c>
      <c r="L712" s="95">
        <f t="shared" si="105"/>
        <v>805</v>
      </c>
      <c r="M712" s="91">
        <v>112</v>
      </c>
      <c r="N712" s="96">
        <f t="shared" si="106"/>
        <v>90662.207357859545</v>
      </c>
      <c r="O712" s="96">
        <f t="shared" si="104"/>
        <v>2030833.4448160538</v>
      </c>
    </row>
    <row r="713" spans="1:15">
      <c r="A713" s="89">
        <v>8</v>
      </c>
      <c r="B713" s="90" t="s">
        <v>603</v>
      </c>
      <c r="C713" s="91" t="s">
        <v>135</v>
      </c>
      <c r="D713" s="97" t="s">
        <v>609</v>
      </c>
      <c r="E713" s="98" t="s">
        <v>115</v>
      </c>
      <c r="F713" s="92">
        <f t="shared" si="103"/>
        <v>5.36</v>
      </c>
      <c r="G713" s="90">
        <v>5.36</v>
      </c>
      <c r="H713" s="93"/>
      <c r="I713" s="93"/>
      <c r="J713" s="531">
        <v>1800000</v>
      </c>
      <c r="K713" s="93">
        <v>12</v>
      </c>
      <c r="L713" s="95">
        <f t="shared" si="105"/>
        <v>805</v>
      </c>
      <c r="M713" s="91">
        <v>28</v>
      </c>
      <c r="N713" s="96">
        <f>F713*J713*K713/L713*35/52</f>
        <v>96802.675585284276</v>
      </c>
      <c r="O713" s="96">
        <f t="shared" si="104"/>
        <v>542094.98327759199</v>
      </c>
    </row>
    <row r="714" spans="1:15">
      <c r="A714" s="89">
        <v>9</v>
      </c>
      <c r="B714" s="90" t="s">
        <v>603</v>
      </c>
      <c r="C714" s="91" t="s">
        <v>135</v>
      </c>
      <c r="D714" s="97" t="s">
        <v>610</v>
      </c>
      <c r="E714" s="98" t="s">
        <v>122</v>
      </c>
      <c r="F714" s="92">
        <f t="shared" si="103"/>
        <v>1.9889999999999999</v>
      </c>
      <c r="G714" s="532">
        <f>2.34*0.85</f>
        <v>1.9889999999999999</v>
      </c>
      <c r="H714" s="93"/>
      <c r="I714" s="93"/>
      <c r="J714" s="531">
        <v>1800000</v>
      </c>
      <c r="K714" s="93">
        <v>12</v>
      </c>
      <c r="L714" s="95">
        <f t="shared" si="105"/>
        <v>805</v>
      </c>
      <c r="M714" s="91">
        <v>32</v>
      </c>
      <c r="N714" s="96">
        <f t="shared" si="106"/>
        <v>35921.739130434784</v>
      </c>
      <c r="O714" s="96">
        <f t="shared" si="104"/>
        <v>229899.13043478262</v>
      </c>
    </row>
    <row r="715" spans="1:15">
      <c r="A715" s="89">
        <v>10</v>
      </c>
      <c r="B715" s="533" t="s">
        <v>603</v>
      </c>
      <c r="C715" s="534" t="s">
        <v>135</v>
      </c>
      <c r="D715" s="649" t="s">
        <v>610</v>
      </c>
      <c r="E715" s="535" t="s">
        <v>122</v>
      </c>
      <c r="F715" s="306">
        <f t="shared" si="103"/>
        <v>2.34</v>
      </c>
      <c r="G715" s="536">
        <f>2.34</f>
        <v>2.34</v>
      </c>
      <c r="H715" s="308"/>
      <c r="I715" s="308"/>
      <c r="J715" s="537">
        <v>1800000</v>
      </c>
      <c r="K715" s="308">
        <v>12</v>
      </c>
      <c r="L715" s="538">
        <f t="shared" si="105"/>
        <v>805</v>
      </c>
      <c r="M715" s="534">
        <v>3</v>
      </c>
      <c r="N715" s="539">
        <f t="shared" si="106"/>
        <v>42260.869565217392</v>
      </c>
      <c r="O715" s="539">
        <f t="shared" si="104"/>
        <v>25356.521739130432</v>
      </c>
    </row>
    <row r="716" spans="1:15">
      <c r="A716" s="1089" t="s">
        <v>611</v>
      </c>
      <c r="B716" s="1090"/>
      <c r="C716" s="1091"/>
      <c r="D716" s="32"/>
      <c r="E716" s="32"/>
      <c r="F716" s="23"/>
      <c r="G716" s="22"/>
      <c r="H716" s="22"/>
      <c r="I716" s="22"/>
      <c r="J716" s="59"/>
      <c r="K716" s="22"/>
      <c r="L716" s="22"/>
      <c r="M716" s="117">
        <f>SUM(M706:M715)</f>
        <v>1120</v>
      </c>
      <c r="N716" s="539"/>
      <c r="O716" s="539">
        <f t="shared" si="104"/>
        <v>0</v>
      </c>
    </row>
    <row r="717" spans="1:15">
      <c r="A717" s="316" t="s">
        <v>22</v>
      </c>
      <c r="B717" s="317" t="s">
        <v>360</v>
      </c>
      <c r="C717" s="316"/>
      <c r="D717" s="319"/>
      <c r="E717" s="319"/>
      <c r="F717" s="318"/>
      <c r="G717" s="318"/>
      <c r="H717" s="318"/>
      <c r="I717" s="318"/>
      <c r="J717" s="318"/>
      <c r="K717" s="318"/>
      <c r="L717" s="318"/>
      <c r="M717" s="320"/>
      <c r="N717" s="539"/>
      <c r="O717" s="539">
        <f t="shared" si="104"/>
        <v>0</v>
      </c>
    </row>
    <row r="718" spans="1:15" ht="42">
      <c r="A718" s="321">
        <v>1</v>
      </c>
      <c r="B718" s="545" t="s">
        <v>361</v>
      </c>
      <c r="C718" s="322" t="s">
        <v>152</v>
      </c>
      <c r="D718" s="323" t="s">
        <v>362</v>
      </c>
      <c r="E718" s="546" t="s">
        <v>363</v>
      </c>
      <c r="F718" s="324">
        <f>G718+H718+I718</f>
        <v>4.83</v>
      </c>
      <c r="G718" s="325">
        <v>4.68</v>
      </c>
      <c r="H718" s="326">
        <v>0.15</v>
      </c>
      <c r="I718" s="323"/>
      <c r="J718" s="537">
        <v>1800000</v>
      </c>
      <c r="K718" s="327">
        <v>12</v>
      </c>
      <c r="L718" s="327">
        <v>805</v>
      </c>
      <c r="M718" s="328">
        <v>733</v>
      </c>
      <c r="N718" s="539">
        <f t="shared" si="106"/>
        <v>87230.769230769234</v>
      </c>
      <c r="O718" s="539">
        <f t="shared" si="104"/>
        <v>12788030.76923077</v>
      </c>
    </row>
    <row r="719" spans="1:15">
      <c r="A719" s="321">
        <v>1</v>
      </c>
      <c r="B719" s="547" t="s">
        <v>361</v>
      </c>
      <c r="C719" s="322" t="s">
        <v>152</v>
      </c>
      <c r="D719" s="585" t="s">
        <v>364</v>
      </c>
      <c r="E719" s="586" t="s">
        <v>56</v>
      </c>
      <c r="F719" s="270">
        <f>G719+H719+I719</f>
        <v>3.96</v>
      </c>
      <c r="G719" s="584">
        <v>3.96</v>
      </c>
      <c r="H719" s="587"/>
      <c r="I719" s="587"/>
      <c r="J719" s="578">
        <v>1800000</v>
      </c>
      <c r="K719" s="579">
        <v>12</v>
      </c>
      <c r="L719" s="579">
        <v>805</v>
      </c>
      <c r="M719" s="588">
        <v>4</v>
      </c>
      <c r="N719" s="539">
        <f t="shared" si="106"/>
        <v>71518.394648829431</v>
      </c>
      <c r="O719" s="539">
        <f t="shared" si="104"/>
        <v>57214.715719063548</v>
      </c>
    </row>
    <row r="720" spans="1:15">
      <c r="A720" s="321">
        <v>1</v>
      </c>
      <c r="B720" s="547" t="s">
        <v>361</v>
      </c>
      <c r="C720" s="322" t="s">
        <v>152</v>
      </c>
      <c r="D720" s="585" t="s">
        <v>364</v>
      </c>
      <c r="E720" s="586" t="s">
        <v>56</v>
      </c>
      <c r="F720" s="270">
        <f>G720+H720+I720</f>
        <v>3.99</v>
      </c>
      <c r="G720" s="584">
        <v>3.99</v>
      </c>
      <c r="H720" s="587"/>
      <c r="I720" s="587"/>
      <c r="J720" s="578">
        <v>1800000</v>
      </c>
      <c r="K720" s="579">
        <v>12</v>
      </c>
      <c r="L720" s="579">
        <v>805</v>
      </c>
      <c r="M720" s="588">
        <v>31</v>
      </c>
      <c r="N720" s="539">
        <f t="shared" si="106"/>
        <v>72060.20066889633</v>
      </c>
      <c r="O720" s="539">
        <f t="shared" si="104"/>
        <v>446773.24414715724</v>
      </c>
    </row>
    <row r="721" spans="1:15">
      <c r="A721" s="321">
        <v>1</v>
      </c>
      <c r="B721" s="547" t="s">
        <v>361</v>
      </c>
      <c r="C721" s="322" t="s">
        <v>152</v>
      </c>
      <c r="D721" s="589" t="s">
        <v>365</v>
      </c>
      <c r="E721" s="586" t="s">
        <v>233</v>
      </c>
      <c r="F721" s="270">
        <f t="shared" ref="F721:F780" si="107">G721+H721+I721</f>
        <v>3.96</v>
      </c>
      <c r="G721" s="584">
        <f>3.65+0.31</f>
        <v>3.96</v>
      </c>
      <c r="H721" s="587"/>
      <c r="I721" s="587"/>
      <c r="J721" s="578">
        <v>1800000</v>
      </c>
      <c r="K721" s="579">
        <v>12</v>
      </c>
      <c r="L721" s="579">
        <v>805</v>
      </c>
      <c r="M721" s="588">
        <v>66</v>
      </c>
      <c r="N721" s="539">
        <f t="shared" si="106"/>
        <v>71518.394648829431</v>
      </c>
      <c r="O721" s="539">
        <f t="shared" si="104"/>
        <v>944042.80936454854</v>
      </c>
    </row>
    <row r="722" spans="1:15">
      <c r="A722" s="321">
        <v>1</v>
      </c>
      <c r="B722" s="547" t="s">
        <v>361</v>
      </c>
      <c r="C722" s="322" t="s">
        <v>152</v>
      </c>
      <c r="D722" s="589" t="s">
        <v>340</v>
      </c>
      <c r="E722" s="586" t="s">
        <v>141</v>
      </c>
      <c r="F722" s="270">
        <f t="shared" si="107"/>
        <v>2.34</v>
      </c>
      <c r="G722" s="584">
        <v>2.34</v>
      </c>
      <c r="H722" s="587"/>
      <c r="I722" s="587"/>
      <c r="J722" s="578">
        <v>1800000</v>
      </c>
      <c r="K722" s="579">
        <v>12</v>
      </c>
      <c r="L722" s="579">
        <v>805</v>
      </c>
      <c r="M722" s="588">
        <v>2</v>
      </c>
      <c r="N722" s="539">
        <f t="shared" si="106"/>
        <v>42260.869565217392</v>
      </c>
      <c r="O722" s="539">
        <f t="shared" si="104"/>
        <v>16904.347826086956</v>
      </c>
    </row>
    <row r="723" spans="1:15">
      <c r="A723" s="321">
        <v>1</v>
      </c>
      <c r="B723" s="547" t="s">
        <v>361</v>
      </c>
      <c r="C723" s="322" t="s">
        <v>152</v>
      </c>
      <c r="D723" s="589" t="s">
        <v>366</v>
      </c>
      <c r="E723" s="586" t="s">
        <v>117</v>
      </c>
      <c r="F723" s="270">
        <f t="shared" si="107"/>
        <v>4.32</v>
      </c>
      <c r="G723" s="577">
        <v>4.32</v>
      </c>
      <c r="H723" s="587"/>
      <c r="I723" s="587"/>
      <c r="J723" s="578">
        <v>1800000</v>
      </c>
      <c r="K723" s="579">
        <v>12</v>
      </c>
      <c r="L723" s="579">
        <v>805</v>
      </c>
      <c r="M723" s="588">
        <v>39</v>
      </c>
      <c r="N723" s="539">
        <f t="shared" si="106"/>
        <v>78020.066889632115</v>
      </c>
      <c r="O723" s="539">
        <f t="shared" si="104"/>
        <v>608556.52173913049</v>
      </c>
    </row>
    <row r="724" spans="1:15" ht="33">
      <c r="A724" s="321">
        <v>2</v>
      </c>
      <c r="B724" s="545" t="s">
        <v>367</v>
      </c>
      <c r="C724" s="322" t="s">
        <v>177</v>
      </c>
      <c r="D724" s="587" t="s">
        <v>368</v>
      </c>
      <c r="E724" s="590" t="s">
        <v>369</v>
      </c>
      <c r="F724" s="270">
        <f t="shared" si="107"/>
        <v>4.32</v>
      </c>
      <c r="G724" s="591">
        <v>4.32</v>
      </c>
      <c r="H724" s="587"/>
      <c r="I724" s="587"/>
      <c r="J724" s="578">
        <v>1800000</v>
      </c>
      <c r="K724" s="579">
        <v>12</v>
      </c>
      <c r="L724" s="579">
        <v>805</v>
      </c>
      <c r="M724" s="588">
        <v>503</v>
      </c>
      <c r="N724" s="539">
        <f t="shared" si="106"/>
        <v>78020.066889632115</v>
      </c>
      <c r="O724" s="539">
        <f t="shared" si="104"/>
        <v>7848818.729096991</v>
      </c>
    </row>
    <row r="725" spans="1:15" ht="33">
      <c r="A725" s="321">
        <v>2</v>
      </c>
      <c r="B725" s="545" t="s">
        <v>367</v>
      </c>
      <c r="C725" s="322" t="s">
        <v>177</v>
      </c>
      <c r="D725" s="587" t="s">
        <v>368</v>
      </c>
      <c r="E725" s="590" t="s">
        <v>369</v>
      </c>
      <c r="F725" s="270">
        <f t="shared" si="107"/>
        <v>4.6500000000000004</v>
      </c>
      <c r="G725" s="591">
        <v>4.6500000000000004</v>
      </c>
      <c r="H725" s="587"/>
      <c r="I725" s="587"/>
      <c r="J725" s="578">
        <v>1800000</v>
      </c>
      <c r="K725" s="579">
        <v>12</v>
      </c>
      <c r="L725" s="579">
        <v>805</v>
      </c>
      <c r="M725" s="588">
        <v>230</v>
      </c>
      <c r="N725" s="539">
        <f t="shared" si="106"/>
        <v>83979.9331103679</v>
      </c>
      <c r="O725" s="539">
        <f t="shared" si="104"/>
        <v>3863076.9230769239</v>
      </c>
    </row>
    <row r="726" spans="1:15" ht="17.25" customHeight="1">
      <c r="A726" s="321">
        <v>2</v>
      </c>
      <c r="B726" s="547" t="s">
        <v>367</v>
      </c>
      <c r="C726" s="322" t="s">
        <v>177</v>
      </c>
      <c r="D726" s="334" t="s">
        <v>364</v>
      </c>
      <c r="E726" s="548" t="s">
        <v>56</v>
      </c>
      <c r="F726" s="331">
        <f t="shared" si="107"/>
        <v>3.96</v>
      </c>
      <c r="G726" s="332">
        <v>3.96</v>
      </c>
      <c r="H726" s="323"/>
      <c r="I726" s="323"/>
      <c r="J726" s="537">
        <v>1800000</v>
      </c>
      <c r="K726" s="327">
        <v>12</v>
      </c>
      <c r="L726" s="327">
        <v>805</v>
      </c>
      <c r="M726" s="328">
        <v>4</v>
      </c>
      <c r="N726" s="539">
        <f t="shared" si="106"/>
        <v>71518.394648829431</v>
      </c>
      <c r="O726" s="539">
        <f t="shared" si="104"/>
        <v>57214.715719063548</v>
      </c>
    </row>
    <row r="727" spans="1:15">
      <c r="A727" s="321">
        <v>2</v>
      </c>
      <c r="B727" s="547" t="s">
        <v>367</v>
      </c>
      <c r="C727" s="322" t="s">
        <v>177</v>
      </c>
      <c r="D727" s="334" t="s">
        <v>364</v>
      </c>
      <c r="E727" s="548" t="s">
        <v>56</v>
      </c>
      <c r="F727" s="331">
        <f t="shared" si="107"/>
        <v>3.99</v>
      </c>
      <c r="G727" s="332">
        <v>3.99</v>
      </c>
      <c r="H727" s="323"/>
      <c r="I727" s="323"/>
      <c r="J727" s="537">
        <v>1800000</v>
      </c>
      <c r="K727" s="327">
        <v>12</v>
      </c>
      <c r="L727" s="327">
        <v>805</v>
      </c>
      <c r="M727" s="328">
        <v>31</v>
      </c>
      <c r="N727" s="539">
        <f t="shared" si="106"/>
        <v>72060.20066889633</v>
      </c>
      <c r="O727" s="539">
        <f t="shared" si="104"/>
        <v>446773.24414715724</v>
      </c>
    </row>
    <row r="728" spans="1:15">
      <c r="A728" s="321">
        <v>2</v>
      </c>
      <c r="B728" s="547" t="s">
        <v>367</v>
      </c>
      <c r="C728" s="322" t="s">
        <v>177</v>
      </c>
      <c r="D728" s="330" t="s">
        <v>365</v>
      </c>
      <c r="E728" s="548" t="s">
        <v>233</v>
      </c>
      <c r="F728" s="331">
        <f t="shared" si="107"/>
        <v>3.96</v>
      </c>
      <c r="G728" s="332">
        <f>3.65+0.31</f>
        <v>3.96</v>
      </c>
      <c r="H728" s="323"/>
      <c r="I728" s="323"/>
      <c r="J728" s="537">
        <v>1800000</v>
      </c>
      <c r="K728" s="327">
        <v>12</v>
      </c>
      <c r="L728" s="327">
        <v>805</v>
      </c>
      <c r="M728" s="328">
        <f>35+31</f>
        <v>66</v>
      </c>
      <c r="N728" s="539">
        <f t="shared" si="106"/>
        <v>71518.394648829431</v>
      </c>
      <c r="O728" s="539">
        <f t="shared" si="104"/>
        <v>944042.80936454854</v>
      </c>
    </row>
    <row r="729" spans="1:15">
      <c r="A729" s="321">
        <v>2</v>
      </c>
      <c r="B729" s="547" t="s">
        <v>367</v>
      </c>
      <c r="C729" s="322" t="s">
        <v>177</v>
      </c>
      <c r="D729" s="330" t="s">
        <v>340</v>
      </c>
      <c r="E729" s="548" t="s">
        <v>141</v>
      </c>
      <c r="F729" s="331">
        <f>G729+H729+I729</f>
        <v>2.34</v>
      </c>
      <c r="G729" s="332">
        <v>2.34</v>
      </c>
      <c r="H729" s="323"/>
      <c r="I729" s="323"/>
      <c r="J729" s="537">
        <v>1800000</v>
      </c>
      <c r="K729" s="327">
        <v>12</v>
      </c>
      <c r="L729" s="327">
        <v>805</v>
      </c>
      <c r="M729" s="328">
        <v>2</v>
      </c>
      <c r="N729" s="539">
        <f t="shared" si="106"/>
        <v>42260.869565217392</v>
      </c>
      <c r="O729" s="539">
        <f t="shared" si="104"/>
        <v>16904.347826086956</v>
      </c>
    </row>
    <row r="730" spans="1:15">
      <c r="A730" s="321">
        <v>2</v>
      </c>
      <c r="B730" s="547" t="s">
        <v>367</v>
      </c>
      <c r="C730" s="322" t="s">
        <v>177</v>
      </c>
      <c r="D730" s="330" t="s">
        <v>366</v>
      </c>
      <c r="E730" s="548" t="s">
        <v>117</v>
      </c>
      <c r="F730" s="331">
        <f t="shared" si="107"/>
        <v>4.32</v>
      </c>
      <c r="G730" s="333">
        <v>4.32</v>
      </c>
      <c r="H730" s="323"/>
      <c r="I730" s="323"/>
      <c r="J730" s="537">
        <v>1800000</v>
      </c>
      <c r="K730" s="327">
        <v>12</v>
      </c>
      <c r="L730" s="327">
        <v>805</v>
      </c>
      <c r="M730" s="328">
        <v>39</v>
      </c>
      <c r="N730" s="539">
        <f t="shared" si="106"/>
        <v>78020.066889632115</v>
      </c>
      <c r="O730" s="539">
        <f t="shared" si="104"/>
        <v>608556.52173913049</v>
      </c>
    </row>
    <row r="731" spans="1:15" ht="33">
      <c r="A731" s="321">
        <v>3</v>
      </c>
      <c r="B731" s="335" t="s">
        <v>370</v>
      </c>
      <c r="C731" s="336" t="s">
        <v>157</v>
      </c>
      <c r="D731" s="337" t="s">
        <v>371</v>
      </c>
      <c r="E731" s="549" t="s">
        <v>363</v>
      </c>
      <c r="F731" s="331">
        <f t="shared" si="107"/>
        <v>4.32</v>
      </c>
      <c r="G731" s="338">
        <v>4.32</v>
      </c>
      <c r="H731" s="327"/>
      <c r="I731" s="327"/>
      <c r="J731" s="537">
        <v>1800000</v>
      </c>
      <c r="K731" s="327">
        <v>12</v>
      </c>
      <c r="L731" s="327">
        <v>805</v>
      </c>
      <c r="M731" s="328">
        <v>733</v>
      </c>
      <c r="N731" s="539">
        <f t="shared" si="106"/>
        <v>78020.066889632115</v>
      </c>
      <c r="O731" s="539">
        <f t="shared" si="104"/>
        <v>11437741.806020068</v>
      </c>
    </row>
    <row r="732" spans="1:15">
      <c r="A732" s="321">
        <v>3</v>
      </c>
      <c r="B732" s="335" t="s">
        <v>370</v>
      </c>
      <c r="C732" s="336" t="s">
        <v>157</v>
      </c>
      <c r="D732" s="334" t="s">
        <v>364</v>
      </c>
      <c r="E732" s="548" t="s">
        <v>56</v>
      </c>
      <c r="F732" s="331">
        <f t="shared" si="107"/>
        <v>3.96</v>
      </c>
      <c r="G732" s="332">
        <v>3.96</v>
      </c>
      <c r="H732" s="327"/>
      <c r="I732" s="327"/>
      <c r="J732" s="537">
        <v>1800000</v>
      </c>
      <c r="K732" s="327">
        <v>12</v>
      </c>
      <c r="L732" s="327">
        <v>805</v>
      </c>
      <c r="M732" s="328">
        <v>4</v>
      </c>
      <c r="N732" s="539">
        <f t="shared" si="106"/>
        <v>71518.394648829431</v>
      </c>
      <c r="O732" s="539">
        <f t="shared" si="104"/>
        <v>57214.715719063548</v>
      </c>
    </row>
    <row r="733" spans="1:15">
      <c r="A733" s="321">
        <v>3</v>
      </c>
      <c r="B733" s="335" t="s">
        <v>370</v>
      </c>
      <c r="C733" s="336" t="s">
        <v>157</v>
      </c>
      <c r="D733" s="334" t="s">
        <v>364</v>
      </c>
      <c r="E733" s="548" t="s">
        <v>56</v>
      </c>
      <c r="F733" s="331">
        <f t="shared" si="107"/>
        <v>3.99</v>
      </c>
      <c r="G733" s="332">
        <v>3.99</v>
      </c>
      <c r="H733" s="327"/>
      <c r="I733" s="327"/>
      <c r="J733" s="537">
        <v>1800000</v>
      </c>
      <c r="K733" s="327">
        <v>12</v>
      </c>
      <c r="L733" s="327">
        <v>805</v>
      </c>
      <c r="M733" s="328">
        <v>31</v>
      </c>
      <c r="N733" s="539">
        <f t="shared" si="106"/>
        <v>72060.20066889633</v>
      </c>
      <c r="O733" s="539">
        <f t="shared" si="104"/>
        <v>446773.24414715724</v>
      </c>
    </row>
    <row r="734" spans="1:15">
      <c r="A734" s="321">
        <v>3</v>
      </c>
      <c r="B734" s="335" t="s">
        <v>370</v>
      </c>
      <c r="C734" s="336" t="s">
        <v>157</v>
      </c>
      <c r="D734" s="330" t="s">
        <v>365</v>
      </c>
      <c r="E734" s="548" t="s">
        <v>233</v>
      </c>
      <c r="F734" s="331">
        <f t="shared" si="107"/>
        <v>3.96</v>
      </c>
      <c r="G734" s="332">
        <f>3.65+0.31</f>
        <v>3.96</v>
      </c>
      <c r="H734" s="332"/>
      <c r="I734" s="332"/>
      <c r="J734" s="537">
        <v>1800000</v>
      </c>
      <c r="K734" s="327">
        <v>12</v>
      </c>
      <c r="L734" s="327">
        <v>805</v>
      </c>
      <c r="M734" s="328">
        <f>35+31</f>
        <v>66</v>
      </c>
      <c r="N734" s="539">
        <f t="shared" si="106"/>
        <v>71518.394648829431</v>
      </c>
      <c r="O734" s="539">
        <f t="shared" si="104"/>
        <v>944042.80936454854</v>
      </c>
    </row>
    <row r="735" spans="1:15">
      <c r="A735" s="321">
        <v>3</v>
      </c>
      <c r="B735" s="335" t="s">
        <v>370</v>
      </c>
      <c r="C735" s="336" t="s">
        <v>157</v>
      </c>
      <c r="D735" s="330" t="s">
        <v>340</v>
      </c>
      <c r="E735" s="548" t="s">
        <v>141</v>
      </c>
      <c r="F735" s="331">
        <f t="shared" si="107"/>
        <v>2.34</v>
      </c>
      <c r="G735" s="332">
        <v>2.34</v>
      </c>
      <c r="H735" s="323"/>
      <c r="I735" s="323"/>
      <c r="J735" s="537">
        <v>1800000</v>
      </c>
      <c r="K735" s="327">
        <v>12</v>
      </c>
      <c r="L735" s="327">
        <v>805</v>
      </c>
      <c r="M735" s="328">
        <v>2</v>
      </c>
      <c r="N735" s="539">
        <f t="shared" si="106"/>
        <v>42260.869565217392</v>
      </c>
      <c r="O735" s="539">
        <f t="shared" si="104"/>
        <v>16904.347826086956</v>
      </c>
    </row>
    <row r="736" spans="1:15">
      <c r="A736" s="321">
        <v>3</v>
      </c>
      <c r="B736" s="335" t="s">
        <v>370</v>
      </c>
      <c r="C736" s="336" t="s">
        <v>157</v>
      </c>
      <c r="D736" s="330" t="s">
        <v>366</v>
      </c>
      <c r="E736" s="548" t="s">
        <v>117</v>
      </c>
      <c r="F736" s="331">
        <f t="shared" si="107"/>
        <v>4.32</v>
      </c>
      <c r="G736" s="333">
        <v>4.32</v>
      </c>
      <c r="H736" s="333"/>
      <c r="I736" s="333"/>
      <c r="J736" s="537">
        <v>1800000</v>
      </c>
      <c r="K736" s="327">
        <v>12</v>
      </c>
      <c r="L736" s="327">
        <v>805</v>
      </c>
      <c r="M736" s="328">
        <v>39</v>
      </c>
      <c r="N736" s="539">
        <f t="shared" si="106"/>
        <v>78020.066889632115</v>
      </c>
      <c r="O736" s="539">
        <f t="shared" si="104"/>
        <v>608556.52173913049</v>
      </c>
    </row>
    <row r="737" spans="1:15" ht="33">
      <c r="A737" s="321">
        <v>4</v>
      </c>
      <c r="B737" s="339" t="s">
        <v>372</v>
      </c>
      <c r="C737" s="336" t="s">
        <v>163</v>
      </c>
      <c r="D737" s="330" t="s">
        <v>373</v>
      </c>
      <c r="E737" s="549" t="s">
        <v>369</v>
      </c>
      <c r="F737" s="340">
        <f t="shared" si="107"/>
        <v>5.089999999999999</v>
      </c>
      <c r="G737" s="341">
        <f>3.96+0.31+0.31+0.31</f>
        <v>4.8899999999999988</v>
      </c>
      <c r="H737" s="332">
        <v>0.2</v>
      </c>
      <c r="I737" s="327"/>
      <c r="J737" s="537">
        <v>1800000</v>
      </c>
      <c r="K737" s="327">
        <v>12</v>
      </c>
      <c r="L737" s="327">
        <v>805</v>
      </c>
      <c r="M737" s="328">
        <v>733</v>
      </c>
      <c r="N737" s="539">
        <f t="shared" si="106"/>
        <v>91926.421404682245</v>
      </c>
      <c r="O737" s="539">
        <f t="shared" si="104"/>
        <v>13476413.377926417</v>
      </c>
    </row>
    <row r="738" spans="1:15">
      <c r="A738" s="321">
        <v>4</v>
      </c>
      <c r="B738" s="339" t="s">
        <v>372</v>
      </c>
      <c r="C738" s="336" t="s">
        <v>163</v>
      </c>
      <c r="D738" s="334" t="s">
        <v>364</v>
      </c>
      <c r="E738" s="548" t="s">
        <v>56</v>
      </c>
      <c r="F738" s="331">
        <f t="shared" si="107"/>
        <v>3.96</v>
      </c>
      <c r="G738" s="332">
        <v>3.96</v>
      </c>
      <c r="H738" s="327"/>
      <c r="I738" s="327"/>
      <c r="J738" s="537">
        <v>1800000</v>
      </c>
      <c r="K738" s="327">
        <v>12</v>
      </c>
      <c r="L738" s="327">
        <v>805</v>
      </c>
      <c r="M738" s="328">
        <v>4</v>
      </c>
      <c r="N738" s="539">
        <f t="shared" si="106"/>
        <v>71518.394648829431</v>
      </c>
      <c r="O738" s="539">
        <f t="shared" si="104"/>
        <v>57214.715719063548</v>
      </c>
    </row>
    <row r="739" spans="1:15">
      <c r="A739" s="321">
        <v>4</v>
      </c>
      <c r="B739" s="339" t="s">
        <v>372</v>
      </c>
      <c r="C739" s="336" t="s">
        <v>163</v>
      </c>
      <c r="D739" s="334" t="s">
        <v>364</v>
      </c>
      <c r="E739" s="548" t="s">
        <v>56</v>
      </c>
      <c r="F739" s="331">
        <f t="shared" si="107"/>
        <v>3.99</v>
      </c>
      <c r="G739" s="332">
        <v>3.99</v>
      </c>
      <c r="H739" s="327"/>
      <c r="I739" s="327"/>
      <c r="J739" s="537">
        <v>1800000</v>
      </c>
      <c r="K739" s="327">
        <v>12</v>
      </c>
      <c r="L739" s="327">
        <v>805</v>
      </c>
      <c r="M739" s="328">
        <v>31</v>
      </c>
      <c r="N739" s="539">
        <f t="shared" si="106"/>
        <v>72060.20066889633</v>
      </c>
      <c r="O739" s="539">
        <f t="shared" si="104"/>
        <v>446773.24414715724</v>
      </c>
    </row>
    <row r="740" spans="1:15">
      <c r="A740" s="321">
        <v>4</v>
      </c>
      <c r="B740" s="339" t="s">
        <v>372</v>
      </c>
      <c r="C740" s="336" t="s">
        <v>163</v>
      </c>
      <c r="D740" s="330" t="s">
        <v>365</v>
      </c>
      <c r="E740" s="548" t="s">
        <v>233</v>
      </c>
      <c r="F740" s="331">
        <f t="shared" si="107"/>
        <v>3.96</v>
      </c>
      <c r="G740" s="332">
        <f>3.65+0.31</f>
        <v>3.96</v>
      </c>
      <c r="H740" s="327"/>
      <c r="I740" s="327"/>
      <c r="J740" s="537">
        <v>1800000</v>
      </c>
      <c r="K740" s="327">
        <v>12</v>
      </c>
      <c r="L740" s="327">
        <v>805</v>
      </c>
      <c r="M740" s="328">
        <f>35+31</f>
        <v>66</v>
      </c>
      <c r="N740" s="539">
        <f t="shared" si="106"/>
        <v>71518.394648829431</v>
      </c>
      <c r="O740" s="539">
        <f t="shared" si="104"/>
        <v>944042.80936454854</v>
      </c>
    </row>
    <row r="741" spans="1:15">
      <c r="A741" s="321">
        <v>4</v>
      </c>
      <c r="B741" s="339" t="s">
        <v>372</v>
      </c>
      <c r="C741" s="336" t="s">
        <v>163</v>
      </c>
      <c r="D741" s="330" t="s">
        <v>340</v>
      </c>
      <c r="E741" s="548" t="s">
        <v>141</v>
      </c>
      <c r="F741" s="331">
        <f t="shared" si="107"/>
        <v>2.34</v>
      </c>
      <c r="G741" s="332">
        <v>2.34</v>
      </c>
      <c r="H741" s="323"/>
      <c r="I741" s="323"/>
      <c r="J741" s="537">
        <v>1800000</v>
      </c>
      <c r="K741" s="327">
        <v>12</v>
      </c>
      <c r="L741" s="327">
        <v>805</v>
      </c>
      <c r="M741" s="328">
        <v>2</v>
      </c>
      <c r="N741" s="539">
        <f t="shared" si="106"/>
        <v>42260.869565217392</v>
      </c>
      <c r="O741" s="539">
        <f t="shared" si="104"/>
        <v>16904.347826086956</v>
      </c>
    </row>
    <row r="742" spans="1:15">
      <c r="A742" s="321">
        <v>4</v>
      </c>
      <c r="B742" s="339" t="s">
        <v>372</v>
      </c>
      <c r="C742" s="336" t="s">
        <v>163</v>
      </c>
      <c r="D742" s="330" t="s">
        <v>366</v>
      </c>
      <c r="E742" s="548" t="s">
        <v>117</v>
      </c>
      <c r="F742" s="331">
        <f t="shared" si="107"/>
        <v>4.32</v>
      </c>
      <c r="G742" s="333">
        <v>4.32</v>
      </c>
      <c r="H742" s="327"/>
      <c r="I742" s="327"/>
      <c r="J742" s="537">
        <v>1800000</v>
      </c>
      <c r="K742" s="327">
        <v>12</v>
      </c>
      <c r="L742" s="327">
        <v>805</v>
      </c>
      <c r="M742" s="328">
        <v>39</v>
      </c>
      <c r="N742" s="539">
        <f t="shared" si="106"/>
        <v>78020.066889632115</v>
      </c>
      <c r="O742" s="539">
        <f t="shared" si="104"/>
        <v>608556.52173913049</v>
      </c>
    </row>
    <row r="743" spans="1:15" ht="24.75">
      <c r="A743" s="321">
        <v>5</v>
      </c>
      <c r="B743" s="342" t="s">
        <v>374</v>
      </c>
      <c r="C743" s="343" t="s">
        <v>315</v>
      </c>
      <c r="D743" s="330" t="s">
        <v>375</v>
      </c>
      <c r="E743" s="549" t="s">
        <v>376</v>
      </c>
      <c r="F743" s="331">
        <f t="shared" si="107"/>
        <v>4.34</v>
      </c>
      <c r="G743" s="331">
        <v>4.34</v>
      </c>
      <c r="H743" s="331"/>
      <c r="I743" s="331"/>
      <c r="J743" s="537">
        <v>1800000</v>
      </c>
      <c r="K743" s="327">
        <v>12</v>
      </c>
      <c r="L743" s="327">
        <v>805</v>
      </c>
      <c r="M743" s="344">
        <v>733</v>
      </c>
      <c r="N743" s="539">
        <f t="shared" si="106"/>
        <v>78381.270903010023</v>
      </c>
      <c r="O743" s="539">
        <f t="shared" si="104"/>
        <v>11490694.31438127</v>
      </c>
    </row>
    <row r="744" spans="1:15">
      <c r="A744" s="321">
        <v>5</v>
      </c>
      <c r="B744" s="342" t="s">
        <v>374</v>
      </c>
      <c r="C744" s="343" t="s">
        <v>315</v>
      </c>
      <c r="D744" s="334" t="s">
        <v>364</v>
      </c>
      <c r="E744" s="548" t="s">
        <v>56</v>
      </c>
      <c r="F744" s="331">
        <f t="shared" si="107"/>
        <v>3.96</v>
      </c>
      <c r="G744" s="332">
        <v>3.96</v>
      </c>
      <c r="H744" s="332"/>
      <c r="I744" s="332"/>
      <c r="J744" s="537">
        <v>1800000</v>
      </c>
      <c r="K744" s="327">
        <v>12</v>
      </c>
      <c r="L744" s="327">
        <v>805</v>
      </c>
      <c r="M744" s="344">
        <v>4</v>
      </c>
      <c r="N744" s="539">
        <f t="shared" si="106"/>
        <v>71518.394648829431</v>
      </c>
      <c r="O744" s="539">
        <f t="shared" si="104"/>
        <v>57214.715719063548</v>
      </c>
    </row>
    <row r="745" spans="1:15">
      <c r="A745" s="321">
        <v>5</v>
      </c>
      <c r="B745" s="342" t="s">
        <v>374</v>
      </c>
      <c r="C745" s="343" t="s">
        <v>315</v>
      </c>
      <c r="D745" s="334" t="s">
        <v>364</v>
      </c>
      <c r="E745" s="548" t="s">
        <v>56</v>
      </c>
      <c r="F745" s="331">
        <f>G745+H745+I745</f>
        <v>3.99</v>
      </c>
      <c r="G745" s="332">
        <v>3.99</v>
      </c>
      <c r="H745" s="332"/>
      <c r="I745" s="332"/>
      <c r="J745" s="537">
        <v>1800000</v>
      </c>
      <c r="K745" s="327">
        <v>12</v>
      </c>
      <c r="L745" s="327">
        <v>805</v>
      </c>
      <c r="M745" s="344">
        <v>31</v>
      </c>
      <c r="N745" s="539">
        <f t="shared" si="106"/>
        <v>72060.20066889633</v>
      </c>
      <c r="O745" s="539">
        <f t="shared" si="104"/>
        <v>446773.24414715724</v>
      </c>
    </row>
    <row r="746" spans="1:15">
      <c r="A746" s="321">
        <v>5</v>
      </c>
      <c r="B746" s="342" t="s">
        <v>374</v>
      </c>
      <c r="C746" s="343" t="s">
        <v>315</v>
      </c>
      <c r="D746" s="330" t="s">
        <v>365</v>
      </c>
      <c r="E746" s="548" t="s">
        <v>233</v>
      </c>
      <c r="F746" s="331">
        <f t="shared" si="107"/>
        <v>3.96</v>
      </c>
      <c r="G746" s="332">
        <f>3.65+0.31</f>
        <v>3.96</v>
      </c>
      <c r="H746" s="332"/>
      <c r="I746" s="332"/>
      <c r="J746" s="537">
        <v>1800000</v>
      </c>
      <c r="K746" s="327">
        <v>12</v>
      </c>
      <c r="L746" s="327">
        <v>805</v>
      </c>
      <c r="M746" s="344">
        <v>35</v>
      </c>
      <c r="N746" s="539">
        <f t="shared" si="106"/>
        <v>71518.394648829431</v>
      </c>
      <c r="O746" s="539">
        <f t="shared" si="104"/>
        <v>500628.76254180603</v>
      </c>
    </row>
    <row r="747" spans="1:15">
      <c r="A747" s="321">
        <v>5</v>
      </c>
      <c r="B747" s="342" t="s">
        <v>374</v>
      </c>
      <c r="C747" s="343" t="s">
        <v>315</v>
      </c>
      <c r="D747" s="330" t="s">
        <v>366</v>
      </c>
      <c r="E747" s="548" t="s">
        <v>117</v>
      </c>
      <c r="F747" s="331">
        <f>G747+H747+I747</f>
        <v>4.32</v>
      </c>
      <c r="G747" s="333">
        <v>4.32</v>
      </c>
      <c r="H747" s="327"/>
      <c r="I747" s="327"/>
      <c r="J747" s="537">
        <v>1800000</v>
      </c>
      <c r="K747" s="327">
        <v>12</v>
      </c>
      <c r="L747" s="327">
        <v>805</v>
      </c>
      <c r="M747" s="344">
        <v>62</v>
      </c>
      <c r="N747" s="539">
        <f t="shared" si="106"/>
        <v>78020.066889632115</v>
      </c>
      <c r="O747" s="539">
        <f t="shared" si="104"/>
        <v>967448.82943143824</v>
      </c>
    </row>
    <row r="748" spans="1:15">
      <c r="A748" s="321">
        <v>5</v>
      </c>
      <c r="B748" s="342" t="s">
        <v>374</v>
      </c>
      <c r="C748" s="343" t="s">
        <v>315</v>
      </c>
      <c r="D748" s="330" t="s">
        <v>340</v>
      </c>
      <c r="E748" s="548" t="s">
        <v>141</v>
      </c>
      <c r="F748" s="331">
        <f>G748+H748+I748</f>
        <v>2.34</v>
      </c>
      <c r="G748" s="332">
        <v>2.34</v>
      </c>
      <c r="H748" s="323"/>
      <c r="I748" s="323"/>
      <c r="J748" s="537">
        <v>1800000</v>
      </c>
      <c r="K748" s="327">
        <v>12</v>
      </c>
      <c r="L748" s="327">
        <v>805</v>
      </c>
      <c r="M748" s="345">
        <v>2</v>
      </c>
      <c r="N748" s="539">
        <f t="shared" si="106"/>
        <v>42260.869565217392</v>
      </c>
      <c r="O748" s="539">
        <f t="shared" si="104"/>
        <v>16904.347826086956</v>
      </c>
    </row>
    <row r="749" spans="1:15">
      <c r="A749" s="321">
        <v>5</v>
      </c>
      <c r="B749" s="342" t="s">
        <v>374</v>
      </c>
      <c r="C749" s="343" t="s">
        <v>315</v>
      </c>
      <c r="D749" s="330" t="s">
        <v>377</v>
      </c>
      <c r="E749" s="548" t="s">
        <v>117</v>
      </c>
      <c r="F749" s="331">
        <f>G749+H749+I749</f>
        <v>3.99</v>
      </c>
      <c r="G749" s="333">
        <v>3.99</v>
      </c>
      <c r="H749" s="333"/>
      <c r="I749" s="333"/>
      <c r="J749" s="537">
        <v>1800000</v>
      </c>
      <c r="K749" s="327">
        <v>12</v>
      </c>
      <c r="L749" s="327">
        <v>805</v>
      </c>
      <c r="M749" s="333">
        <v>8</v>
      </c>
      <c r="N749" s="539">
        <f t="shared" si="106"/>
        <v>72060.20066889633</v>
      </c>
      <c r="O749" s="539">
        <f t="shared" si="104"/>
        <v>115296.32107023413</v>
      </c>
    </row>
    <row r="750" spans="1:15" ht="31.5">
      <c r="A750" s="321">
        <v>6</v>
      </c>
      <c r="B750" s="346" t="s">
        <v>378</v>
      </c>
      <c r="C750" s="343" t="s">
        <v>218</v>
      </c>
      <c r="D750" s="589" t="s">
        <v>379</v>
      </c>
      <c r="E750" s="576" t="s">
        <v>380</v>
      </c>
      <c r="F750" s="270">
        <f t="shared" si="107"/>
        <v>4.68</v>
      </c>
      <c r="G750" s="584">
        <v>4.68</v>
      </c>
      <c r="H750" s="584"/>
      <c r="I750" s="584"/>
      <c r="J750" s="578">
        <v>1800000</v>
      </c>
      <c r="K750" s="579">
        <v>12</v>
      </c>
      <c r="L750" s="579">
        <v>805</v>
      </c>
      <c r="M750" s="580">
        <v>484</v>
      </c>
      <c r="N750" s="539">
        <f t="shared" si="106"/>
        <v>84521.739130434784</v>
      </c>
      <c r="O750" s="539">
        <f t="shared" si="104"/>
        <v>8181704.3478260869</v>
      </c>
    </row>
    <row r="751" spans="1:15" ht="31.5">
      <c r="A751" s="321">
        <v>6</v>
      </c>
      <c r="B751" s="346" t="s">
        <v>378</v>
      </c>
      <c r="C751" s="343" t="s">
        <v>218</v>
      </c>
      <c r="D751" s="589" t="s">
        <v>379</v>
      </c>
      <c r="E751" s="576" t="s">
        <v>380</v>
      </c>
      <c r="F751" s="270">
        <f t="shared" si="107"/>
        <v>5.0199999999999996</v>
      </c>
      <c r="G751" s="584">
        <v>5.0199999999999996</v>
      </c>
      <c r="H751" s="584"/>
      <c r="I751" s="584"/>
      <c r="J751" s="578">
        <v>1800000</v>
      </c>
      <c r="K751" s="579">
        <v>12</v>
      </c>
      <c r="L751" s="579">
        <v>805</v>
      </c>
      <c r="M751" s="580">
        <v>249</v>
      </c>
      <c r="N751" s="539">
        <f t="shared" si="106"/>
        <v>90662.207357859545</v>
      </c>
      <c r="O751" s="539">
        <f t="shared" si="104"/>
        <v>4514977.9264214057</v>
      </c>
    </row>
    <row r="752" spans="1:15">
      <c r="A752" s="321">
        <v>6</v>
      </c>
      <c r="B752" s="346" t="s">
        <v>378</v>
      </c>
      <c r="C752" s="343" t="s">
        <v>218</v>
      </c>
      <c r="D752" s="334" t="s">
        <v>364</v>
      </c>
      <c r="E752" s="548" t="s">
        <v>56</v>
      </c>
      <c r="F752" s="331">
        <f t="shared" si="107"/>
        <v>3.96</v>
      </c>
      <c r="G752" s="332">
        <v>3.96</v>
      </c>
      <c r="H752" s="332"/>
      <c r="I752" s="332"/>
      <c r="J752" s="537">
        <v>1800000</v>
      </c>
      <c r="K752" s="327">
        <v>12</v>
      </c>
      <c r="L752" s="327">
        <v>805</v>
      </c>
      <c r="M752" s="344">
        <v>4</v>
      </c>
      <c r="N752" s="539">
        <f t="shared" si="106"/>
        <v>71518.394648829431</v>
      </c>
      <c r="O752" s="539">
        <f t="shared" si="104"/>
        <v>57214.715719063548</v>
      </c>
    </row>
    <row r="753" spans="1:15">
      <c r="A753" s="321">
        <v>6</v>
      </c>
      <c r="B753" s="346" t="s">
        <v>378</v>
      </c>
      <c r="C753" s="343" t="s">
        <v>218</v>
      </c>
      <c r="D753" s="334" t="s">
        <v>364</v>
      </c>
      <c r="E753" s="548" t="s">
        <v>56</v>
      </c>
      <c r="F753" s="331">
        <f>G753+H753+I753</f>
        <v>3.99</v>
      </c>
      <c r="G753" s="332">
        <v>3.99</v>
      </c>
      <c r="H753" s="332"/>
      <c r="I753" s="332"/>
      <c r="J753" s="537">
        <v>1800000</v>
      </c>
      <c r="K753" s="327">
        <v>12</v>
      </c>
      <c r="L753" s="327">
        <v>805</v>
      </c>
      <c r="M753" s="344">
        <v>31</v>
      </c>
      <c r="N753" s="539">
        <f t="shared" si="106"/>
        <v>72060.20066889633</v>
      </c>
      <c r="O753" s="539">
        <f t="shared" si="104"/>
        <v>446773.24414715724</v>
      </c>
    </row>
    <row r="754" spans="1:15">
      <c r="A754" s="321">
        <v>6</v>
      </c>
      <c r="B754" s="347" t="s">
        <v>378</v>
      </c>
      <c r="C754" s="343" t="s">
        <v>218</v>
      </c>
      <c r="D754" s="330" t="s">
        <v>365</v>
      </c>
      <c r="E754" s="548" t="s">
        <v>233</v>
      </c>
      <c r="F754" s="331">
        <f t="shared" si="107"/>
        <v>3.96</v>
      </c>
      <c r="G754" s="332">
        <f>3.65+0.31</f>
        <v>3.96</v>
      </c>
      <c r="H754" s="332"/>
      <c r="I754" s="332"/>
      <c r="J754" s="537">
        <v>1800000</v>
      </c>
      <c r="K754" s="327">
        <v>12</v>
      </c>
      <c r="L754" s="327">
        <v>805</v>
      </c>
      <c r="M754" s="344">
        <v>35</v>
      </c>
      <c r="N754" s="539">
        <f t="shared" si="106"/>
        <v>71518.394648829431</v>
      </c>
      <c r="O754" s="539">
        <f t="shared" si="104"/>
        <v>500628.76254180603</v>
      </c>
    </row>
    <row r="755" spans="1:15">
      <c r="A755" s="321">
        <v>6</v>
      </c>
      <c r="B755" s="347" t="s">
        <v>378</v>
      </c>
      <c r="C755" s="343" t="s">
        <v>218</v>
      </c>
      <c r="D755" s="330" t="s">
        <v>366</v>
      </c>
      <c r="E755" s="548" t="s">
        <v>117</v>
      </c>
      <c r="F755" s="331">
        <f>G755+H755+I755</f>
        <v>4.32</v>
      </c>
      <c r="G755" s="333">
        <v>4.32</v>
      </c>
      <c r="H755" s="327"/>
      <c r="I755" s="327"/>
      <c r="J755" s="537">
        <v>1800000</v>
      </c>
      <c r="K755" s="327">
        <v>12</v>
      </c>
      <c r="L755" s="327">
        <v>805</v>
      </c>
      <c r="M755" s="344">
        <v>62</v>
      </c>
      <c r="N755" s="539">
        <f t="shared" si="106"/>
        <v>78020.066889632115</v>
      </c>
      <c r="O755" s="539">
        <f t="shared" si="104"/>
        <v>967448.82943143824</v>
      </c>
    </row>
    <row r="756" spans="1:15">
      <c r="A756" s="321">
        <v>6</v>
      </c>
      <c r="B756" s="347" t="s">
        <v>378</v>
      </c>
      <c r="C756" s="343" t="s">
        <v>218</v>
      </c>
      <c r="D756" s="330" t="s">
        <v>340</v>
      </c>
      <c r="E756" s="548" t="s">
        <v>141</v>
      </c>
      <c r="F756" s="331">
        <f>G756+H756+I756</f>
        <v>2.34</v>
      </c>
      <c r="G756" s="332">
        <v>2.34</v>
      </c>
      <c r="H756" s="323"/>
      <c r="I756" s="323"/>
      <c r="J756" s="537">
        <v>1800000</v>
      </c>
      <c r="K756" s="327">
        <v>12</v>
      </c>
      <c r="L756" s="327">
        <v>805</v>
      </c>
      <c r="M756" s="345">
        <v>2</v>
      </c>
      <c r="N756" s="539">
        <f t="shared" si="106"/>
        <v>42260.869565217392</v>
      </c>
      <c r="O756" s="539">
        <f t="shared" si="104"/>
        <v>16904.347826086956</v>
      </c>
    </row>
    <row r="757" spans="1:15">
      <c r="A757" s="321">
        <v>6</v>
      </c>
      <c r="B757" s="347" t="s">
        <v>378</v>
      </c>
      <c r="C757" s="343" t="s">
        <v>218</v>
      </c>
      <c r="D757" s="330" t="s">
        <v>377</v>
      </c>
      <c r="E757" s="548" t="s">
        <v>117</v>
      </c>
      <c r="F757" s="331">
        <f t="shared" si="107"/>
        <v>3.99</v>
      </c>
      <c r="G757" s="332">
        <v>3.99</v>
      </c>
      <c r="H757" s="332"/>
      <c r="I757" s="332"/>
      <c r="J757" s="537">
        <v>1800000</v>
      </c>
      <c r="K757" s="327">
        <v>12</v>
      </c>
      <c r="L757" s="327">
        <v>805</v>
      </c>
      <c r="M757" s="344">
        <v>8</v>
      </c>
      <c r="N757" s="539">
        <f t="shared" si="106"/>
        <v>72060.20066889633</v>
      </c>
      <c r="O757" s="539">
        <f t="shared" si="104"/>
        <v>115296.32107023413</v>
      </c>
    </row>
    <row r="758" spans="1:15" ht="31.5">
      <c r="A758" s="321">
        <v>7</v>
      </c>
      <c r="B758" s="342" t="s">
        <v>381</v>
      </c>
      <c r="C758" s="343" t="s">
        <v>382</v>
      </c>
      <c r="D758" s="330" t="s">
        <v>383</v>
      </c>
      <c r="E758" s="546" t="s">
        <v>384</v>
      </c>
      <c r="F758" s="331">
        <f t="shared" si="107"/>
        <v>4.68</v>
      </c>
      <c r="G758" s="332">
        <v>4.68</v>
      </c>
      <c r="H758" s="332"/>
      <c r="I758" s="332"/>
      <c r="J758" s="537">
        <v>1800000</v>
      </c>
      <c r="K758" s="327">
        <v>12</v>
      </c>
      <c r="L758" s="327">
        <v>805</v>
      </c>
      <c r="M758" s="344">
        <v>683</v>
      </c>
      <c r="N758" s="539">
        <f t="shared" si="106"/>
        <v>84521.739130434784</v>
      </c>
      <c r="O758" s="539">
        <f t="shared" si="104"/>
        <v>11545669.565217391</v>
      </c>
    </row>
    <row r="759" spans="1:15">
      <c r="A759" s="321">
        <v>7</v>
      </c>
      <c r="B759" s="342" t="s">
        <v>381</v>
      </c>
      <c r="C759" s="343" t="s">
        <v>382</v>
      </c>
      <c r="D759" s="334" t="s">
        <v>364</v>
      </c>
      <c r="E759" s="548" t="s">
        <v>56</v>
      </c>
      <c r="F759" s="331">
        <f t="shared" si="107"/>
        <v>3.96</v>
      </c>
      <c r="G759" s="332">
        <v>3.96</v>
      </c>
      <c r="H759" s="332"/>
      <c r="I759" s="332"/>
      <c r="J759" s="537">
        <v>1800000</v>
      </c>
      <c r="K759" s="327">
        <v>12</v>
      </c>
      <c r="L759" s="327">
        <v>805</v>
      </c>
      <c r="M759" s="344">
        <v>4</v>
      </c>
      <c r="N759" s="539">
        <f t="shared" si="106"/>
        <v>71518.394648829431</v>
      </c>
      <c r="O759" s="539">
        <f t="shared" si="104"/>
        <v>57214.715719063548</v>
      </c>
    </row>
    <row r="760" spans="1:15">
      <c r="A760" s="321">
        <v>7</v>
      </c>
      <c r="B760" s="342" t="s">
        <v>381</v>
      </c>
      <c r="C760" s="343" t="s">
        <v>382</v>
      </c>
      <c r="D760" s="334" t="s">
        <v>364</v>
      </c>
      <c r="E760" s="548" t="s">
        <v>56</v>
      </c>
      <c r="F760" s="331">
        <f t="shared" si="107"/>
        <v>3.99</v>
      </c>
      <c r="G760" s="332">
        <v>3.99</v>
      </c>
      <c r="H760" s="332"/>
      <c r="I760" s="332"/>
      <c r="J760" s="537">
        <v>1800000</v>
      </c>
      <c r="K760" s="327">
        <v>12</v>
      </c>
      <c r="L760" s="327">
        <v>805</v>
      </c>
      <c r="M760" s="344">
        <v>31</v>
      </c>
      <c r="N760" s="539">
        <f t="shared" si="106"/>
        <v>72060.20066889633</v>
      </c>
      <c r="O760" s="539">
        <f t="shared" si="104"/>
        <v>446773.24414715724</v>
      </c>
    </row>
    <row r="761" spans="1:15">
      <c r="A761" s="321">
        <v>7</v>
      </c>
      <c r="B761" s="342" t="s">
        <v>381</v>
      </c>
      <c r="C761" s="343" t="s">
        <v>382</v>
      </c>
      <c r="D761" s="330" t="s">
        <v>365</v>
      </c>
      <c r="E761" s="548" t="s">
        <v>233</v>
      </c>
      <c r="F761" s="331">
        <f t="shared" si="107"/>
        <v>3.96</v>
      </c>
      <c r="G761" s="332">
        <f>3.65+0.31</f>
        <v>3.96</v>
      </c>
      <c r="H761" s="332"/>
      <c r="I761" s="332"/>
      <c r="J761" s="537">
        <v>1800000</v>
      </c>
      <c r="K761" s="327">
        <v>12</v>
      </c>
      <c r="L761" s="327">
        <v>805</v>
      </c>
      <c r="M761" s="344">
        <v>35</v>
      </c>
      <c r="N761" s="539">
        <f t="shared" si="106"/>
        <v>71518.394648829431</v>
      </c>
      <c r="O761" s="539">
        <f t="shared" si="104"/>
        <v>500628.76254180603</v>
      </c>
    </row>
    <row r="762" spans="1:15">
      <c r="A762" s="321">
        <v>7</v>
      </c>
      <c r="B762" s="342" t="s">
        <v>381</v>
      </c>
      <c r="C762" s="343" t="s">
        <v>382</v>
      </c>
      <c r="D762" s="330" t="s">
        <v>366</v>
      </c>
      <c r="E762" s="548" t="s">
        <v>117</v>
      </c>
      <c r="F762" s="331">
        <f t="shared" si="107"/>
        <v>4.32</v>
      </c>
      <c r="G762" s="333">
        <v>4.32</v>
      </c>
      <c r="H762" s="327"/>
      <c r="I762" s="327"/>
      <c r="J762" s="537">
        <v>1800000</v>
      </c>
      <c r="K762" s="327">
        <v>12</v>
      </c>
      <c r="L762" s="327">
        <v>805</v>
      </c>
      <c r="M762" s="344">
        <v>62</v>
      </c>
      <c r="N762" s="539">
        <f t="shared" si="106"/>
        <v>78020.066889632115</v>
      </c>
      <c r="O762" s="539">
        <f t="shared" si="104"/>
        <v>967448.82943143824</v>
      </c>
    </row>
    <row r="763" spans="1:15" ht="31.5">
      <c r="A763" s="321">
        <v>7</v>
      </c>
      <c r="B763" s="342" t="s">
        <v>381</v>
      </c>
      <c r="C763" s="343" t="s">
        <v>382</v>
      </c>
      <c r="D763" s="330" t="s">
        <v>385</v>
      </c>
      <c r="E763" s="548" t="s">
        <v>386</v>
      </c>
      <c r="F763" s="331">
        <f t="shared" si="107"/>
        <v>5.3199999999999994</v>
      </c>
      <c r="G763" s="332">
        <v>5.0199999999999996</v>
      </c>
      <c r="H763" s="332">
        <v>0.3</v>
      </c>
      <c r="I763" s="327"/>
      <c r="J763" s="537">
        <v>1800000</v>
      </c>
      <c r="K763" s="327">
        <v>12</v>
      </c>
      <c r="L763" s="327">
        <v>805</v>
      </c>
      <c r="M763" s="344">
        <v>52</v>
      </c>
      <c r="N763" s="539">
        <f t="shared" si="106"/>
        <v>96080.267558528401</v>
      </c>
      <c r="O763" s="539">
        <f t="shared" si="104"/>
        <v>999234.78260869544</v>
      </c>
    </row>
    <row r="764" spans="1:15">
      <c r="A764" s="321">
        <v>7</v>
      </c>
      <c r="B764" s="342" t="s">
        <v>381</v>
      </c>
      <c r="C764" s="343" t="s">
        <v>382</v>
      </c>
      <c r="D764" s="330" t="s">
        <v>377</v>
      </c>
      <c r="E764" s="548" t="s">
        <v>117</v>
      </c>
      <c r="F764" s="331">
        <f t="shared" si="107"/>
        <v>3.99</v>
      </c>
      <c r="G764" s="332">
        <v>3.99</v>
      </c>
      <c r="H764" s="332"/>
      <c r="I764" s="332"/>
      <c r="J764" s="537">
        <v>1800000</v>
      </c>
      <c r="K764" s="327">
        <v>12</v>
      </c>
      <c r="L764" s="327">
        <v>805</v>
      </c>
      <c r="M764" s="344">
        <v>8</v>
      </c>
      <c r="N764" s="539">
        <f t="shared" si="106"/>
        <v>72060.20066889633</v>
      </c>
      <c r="O764" s="539">
        <f t="shared" si="104"/>
        <v>115296.32107023413</v>
      </c>
    </row>
    <row r="765" spans="1:15" ht="42">
      <c r="A765" s="321">
        <v>8</v>
      </c>
      <c r="B765" s="349" t="s">
        <v>387</v>
      </c>
      <c r="C765" s="343" t="s">
        <v>135</v>
      </c>
      <c r="D765" s="650" t="s">
        <v>388</v>
      </c>
      <c r="E765" s="576" t="s">
        <v>389</v>
      </c>
      <c r="F765" s="270">
        <f t="shared" si="107"/>
        <v>4.68</v>
      </c>
      <c r="G765" s="584">
        <v>4.68</v>
      </c>
      <c r="H765" s="584"/>
      <c r="I765" s="584"/>
      <c r="J765" s="578">
        <v>1800000</v>
      </c>
      <c r="K765" s="579">
        <v>12</v>
      </c>
      <c r="L765" s="579">
        <v>805</v>
      </c>
      <c r="M765" s="580">
        <v>374</v>
      </c>
      <c r="N765" s="539">
        <f t="shared" si="106"/>
        <v>84521.739130434784</v>
      </c>
      <c r="O765" s="539">
        <f t="shared" si="104"/>
        <v>6322226.0869565215</v>
      </c>
    </row>
    <row r="766" spans="1:15" ht="42">
      <c r="A766" s="321">
        <v>8</v>
      </c>
      <c r="B766" s="349" t="s">
        <v>387</v>
      </c>
      <c r="C766" s="343" t="s">
        <v>135</v>
      </c>
      <c r="D766" s="650" t="s">
        <v>388</v>
      </c>
      <c r="E766" s="576" t="s">
        <v>389</v>
      </c>
      <c r="F766" s="270">
        <f t="shared" si="107"/>
        <v>5.0199999999999996</v>
      </c>
      <c r="G766" s="584">
        <v>5.0199999999999996</v>
      </c>
      <c r="H766" s="584"/>
      <c r="I766" s="584"/>
      <c r="J766" s="578">
        <v>1800000</v>
      </c>
      <c r="K766" s="579">
        <v>12</v>
      </c>
      <c r="L766" s="579">
        <v>805</v>
      </c>
      <c r="M766" s="580">
        <v>355</v>
      </c>
      <c r="N766" s="539">
        <f t="shared" si="106"/>
        <v>90662.207357859545</v>
      </c>
      <c r="O766" s="539">
        <f t="shared" si="104"/>
        <v>6437016.7224080283</v>
      </c>
    </row>
    <row r="767" spans="1:15">
      <c r="A767" s="321">
        <v>8</v>
      </c>
      <c r="B767" s="349" t="s">
        <v>387</v>
      </c>
      <c r="C767" s="343" t="s">
        <v>135</v>
      </c>
      <c r="D767" s="330" t="s">
        <v>365</v>
      </c>
      <c r="E767" s="548" t="s">
        <v>233</v>
      </c>
      <c r="F767" s="331">
        <f t="shared" si="107"/>
        <v>3.96</v>
      </c>
      <c r="G767" s="332">
        <f>3.65+0.31</f>
        <v>3.96</v>
      </c>
      <c r="H767" s="350"/>
      <c r="I767" s="350"/>
      <c r="J767" s="537">
        <v>1800000</v>
      </c>
      <c r="K767" s="327">
        <v>12</v>
      </c>
      <c r="L767" s="327">
        <v>805</v>
      </c>
      <c r="M767" s="344">
        <v>4</v>
      </c>
      <c r="N767" s="539">
        <f t="shared" si="106"/>
        <v>71518.394648829431</v>
      </c>
      <c r="O767" s="539">
        <f t="shared" si="104"/>
        <v>57214.715719063548</v>
      </c>
    </row>
    <row r="768" spans="1:15" ht="31.5">
      <c r="A768" s="321">
        <v>8</v>
      </c>
      <c r="B768" s="349" t="s">
        <v>387</v>
      </c>
      <c r="C768" s="343" t="s">
        <v>135</v>
      </c>
      <c r="D768" s="330" t="s">
        <v>390</v>
      </c>
      <c r="E768" s="548" t="s">
        <v>115</v>
      </c>
      <c r="F768" s="331">
        <f t="shared" si="107"/>
        <v>4.68</v>
      </c>
      <c r="G768" s="332">
        <v>4.68</v>
      </c>
      <c r="H768" s="332"/>
      <c r="I768" s="332"/>
      <c r="J768" s="537">
        <v>1800000</v>
      </c>
      <c r="K768" s="327">
        <v>12</v>
      </c>
      <c r="L768" s="327">
        <v>805</v>
      </c>
      <c r="M768" s="344">
        <v>140</v>
      </c>
      <c r="N768" s="539">
        <f t="shared" si="106"/>
        <v>84521.739130434784</v>
      </c>
      <c r="O768" s="539">
        <f t="shared" si="104"/>
        <v>2366608.6956521738</v>
      </c>
    </row>
    <row r="769" spans="1:15">
      <c r="A769" s="321">
        <v>8</v>
      </c>
      <c r="B769" s="349" t="s">
        <v>387</v>
      </c>
      <c r="C769" s="343" t="s">
        <v>135</v>
      </c>
      <c r="D769" s="330" t="s">
        <v>377</v>
      </c>
      <c r="E769" s="548" t="s">
        <v>117</v>
      </c>
      <c r="F769" s="331">
        <f t="shared" si="107"/>
        <v>3.99</v>
      </c>
      <c r="G769" s="332">
        <v>3.99</v>
      </c>
      <c r="H769" s="332"/>
      <c r="I769" s="332"/>
      <c r="J769" s="537">
        <v>1800000</v>
      </c>
      <c r="K769" s="327">
        <v>12</v>
      </c>
      <c r="L769" s="327">
        <v>805</v>
      </c>
      <c r="M769" s="344">
        <v>4</v>
      </c>
      <c r="N769" s="539">
        <f t="shared" si="106"/>
        <v>72060.20066889633</v>
      </c>
      <c r="O769" s="539">
        <f t="shared" si="104"/>
        <v>57648.160535117066</v>
      </c>
    </row>
    <row r="770" spans="1:15">
      <c r="A770" s="321">
        <v>8</v>
      </c>
      <c r="B770" s="349" t="s">
        <v>387</v>
      </c>
      <c r="C770" s="343" t="s">
        <v>135</v>
      </c>
      <c r="D770" s="330" t="s">
        <v>366</v>
      </c>
      <c r="E770" s="548" t="s">
        <v>117</v>
      </c>
      <c r="F770" s="331">
        <f>G770+H770+I770</f>
        <v>4.32</v>
      </c>
      <c r="G770" s="333">
        <v>4.32</v>
      </c>
      <c r="H770" s="327"/>
      <c r="I770" s="327"/>
      <c r="J770" s="537">
        <v>1800000</v>
      </c>
      <c r="K770" s="327">
        <v>12</v>
      </c>
      <c r="L770" s="327">
        <v>805</v>
      </c>
      <c r="M770" s="344">
        <v>31</v>
      </c>
      <c r="N770" s="539">
        <f t="shared" si="106"/>
        <v>78020.066889632115</v>
      </c>
      <c r="O770" s="539">
        <f t="shared" si="104"/>
        <v>483724.41471571912</v>
      </c>
    </row>
    <row r="771" spans="1:15">
      <c r="A771" s="321">
        <v>8</v>
      </c>
      <c r="B771" s="349" t="s">
        <v>387</v>
      </c>
      <c r="C771" s="343" t="s">
        <v>135</v>
      </c>
      <c r="D771" s="330" t="s">
        <v>340</v>
      </c>
      <c r="E771" s="548" t="s">
        <v>141</v>
      </c>
      <c r="F771" s="331">
        <f>G771+H771+I771</f>
        <v>2.34</v>
      </c>
      <c r="G771" s="332">
        <v>2.34</v>
      </c>
      <c r="H771" s="323"/>
      <c r="I771" s="323"/>
      <c r="J771" s="537">
        <v>1800000</v>
      </c>
      <c r="K771" s="327">
        <v>12</v>
      </c>
      <c r="L771" s="327">
        <v>805</v>
      </c>
      <c r="M771" s="345">
        <v>2</v>
      </c>
      <c r="N771" s="539">
        <f t="shared" si="106"/>
        <v>42260.869565217392</v>
      </c>
      <c r="O771" s="539">
        <f t="shared" ref="O771:O819" si="108">N771*0.2*M771</f>
        <v>16904.347826086956</v>
      </c>
    </row>
    <row r="772" spans="1:15">
      <c r="A772" s="321">
        <v>8</v>
      </c>
      <c r="B772" s="349" t="s">
        <v>387</v>
      </c>
      <c r="C772" s="343" t="s">
        <v>135</v>
      </c>
      <c r="D772" s="651" t="s">
        <v>333</v>
      </c>
      <c r="E772" s="548" t="s">
        <v>122</v>
      </c>
      <c r="F772" s="331">
        <f t="shared" si="107"/>
        <v>3.99</v>
      </c>
      <c r="G772" s="332">
        <v>3.99</v>
      </c>
      <c r="H772" s="332"/>
      <c r="I772" s="332"/>
      <c r="J772" s="537">
        <v>1800000</v>
      </c>
      <c r="K772" s="327">
        <v>12</v>
      </c>
      <c r="L772" s="327">
        <v>805</v>
      </c>
      <c r="M772" s="344">
        <v>35</v>
      </c>
      <c r="N772" s="539">
        <f t="shared" ref="N772:N819" si="109">F772*J772*K772/L772*35/52</f>
        <v>72060.20066889633</v>
      </c>
      <c r="O772" s="539">
        <f t="shared" si="108"/>
        <v>504421.40468227433</v>
      </c>
    </row>
    <row r="773" spans="1:15" ht="31.5">
      <c r="A773" s="321">
        <v>9</v>
      </c>
      <c r="B773" s="349" t="s">
        <v>391</v>
      </c>
      <c r="C773" s="343" t="s">
        <v>267</v>
      </c>
      <c r="D773" s="589" t="s">
        <v>392</v>
      </c>
      <c r="E773" s="576" t="s">
        <v>393</v>
      </c>
      <c r="F773" s="269">
        <f t="shared" si="107"/>
        <v>4</v>
      </c>
      <c r="G773" s="268">
        <v>4</v>
      </c>
      <c r="H773" s="584"/>
      <c r="I773" s="584"/>
      <c r="J773" s="578">
        <v>1800000</v>
      </c>
      <c r="K773" s="579">
        <v>12</v>
      </c>
      <c r="L773" s="579">
        <v>805</v>
      </c>
      <c r="M773" s="580">
        <v>64</v>
      </c>
      <c r="N773" s="539">
        <f t="shared" si="109"/>
        <v>72240.802675585292</v>
      </c>
      <c r="O773" s="539">
        <f t="shared" si="108"/>
        <v>924682.27424749173</v>
      </c>
    </row>
    <row r="774" spans="1:15" ht="31.5">
      <c r="A774" s="321">
        <v>9</v>
      </c>
      <c r="B774" s="349" t="s">
        <v>391</v>
      </c>
      <c r="C774" s="343" t="s">
        <v>267</v>
      </c>
      <c r="D774" s="589" t="s">
        <v>392</v>
      </c>
      <c r="E774" s="576" t="s">
        <v>393</v>
      </c>
      <c r="F774" s="269">
        <f t="shared" si="107"/>
        <v>4.34</v>
      </c>
      <c r="G774" s="268">
        <v>4.34</v>
      </c>
      <c r="H774" s="584"/>
      <c r="I774" s="584"/>
      <c r="J774" s="578">
        <v>1800000</v>
      </c>
      <c r="K774" s="579">
        <v>12</v>
      </c>
      <c r="L774" s="579">
        <v>805</v>
      </c>
      <c r="M774" s="580">
        <v>548</v>
      </c>
      <c r="N774" s="539">
        <f t="shared" si="109"/>
        <v>78381.270903010023</v>
      </c>
      <c r="O774" s="539">
        <f t="shared" si="108"/>
        <v>8590587.2909698989</v>
      </c>
    </row>
    <row r="775" spans="1:15">
      <c r="A775" s="321">
        <v>9</v>
      </c>
      <c r="B775" s="349" t="s">
        <v>391</v>
      </c>
      <c r="C775" s="343" t="s">
        <v>267</v>
      </c>
      <c r="D775" s="330" t="s">
        <v>394</v>
      </c>
      <c r="E775" s="548" t="s">
        <v>395</v>
      </c>
      <c r="F775" s="331">
        <f t="shared" si="107"/>
        <v>5.42</v>
      </c>
      <c r="G775" s="332">
        <v>5.0199999999999996</v>
      </c>
      <c r="H775" s="332">
        <v>0.4</v>
      </c>
      <c r="I775" s="332"/>
      <c r="J775" s="537">
        <v>1800000</v>
      </c>
      <c r="K775" s="327">
        <v>12</v>
      </c>
      <c r="L775" s="327">
        <v>805</v>
      </c>
      <c r="M775" s="344">
        <f>31+8</f>
        <v>39</v>
      </c>
      <c r="N775" s="539">
        <f t="shared" si="109"/>
        <v>97886.287625418059</v>
      </c>
      <c r="O775" s="539">
        <f t="shared" si="108"/>
        <v>763513.04347826086</v>
      </c>
    </row>
    <row r="776" spans="1:15" ht="25.5">
      <c r="A776" s="321">
        <v>9</v>
      </c>
      <c r="B776" s="349" t="s">
        <v>391</v>
      </c>
      <c r="C776" s="343" t="s">
        <v>267</v>
      </c>
      <c r="D776" s="330" t="s">
        <v>385</v>
      </c>
      <c r="E776" s="550" t="s">
        <v>396</v>
      </c>
      <c r="F776" s="331">
        <f t="shared" si="107"/>
        <v>5.3199999999999994</v>
      </c>
      <c r="G776" s="332">
        <v>5.0199999999999996</v>
      </c>
      <c r="H776" s="332">
        <v>0.3</v>
      </c>
      <c r="I776" s="332"/>
      <c r="J776" s="537">
        <v>1800000</v>
      </c>
      <c r="K776" s="327">
        <v>12</v>
      </c>
      <c r="L776" s="327">
        <v>805</v>
      </c>
      <c r="M776" s="344">
        <f>62+10+4</f>
        <v>76</v>
      </c>
      <c r="N776" s="539">
        <f t="shared" si="109"/>
        <v>96080.267558528401</v>
      </c>
      <c r="O776" s="539">
        <f t="shared" si="108"/>
        <v>1460420.0668896318</v>
      </c>
    </row>
    <row r="777" spans="1:15">
      <c r="A777" s="321">
        <v>9</v>
      </c>
      <c r="B777" s="349" t="s">
        <v>391</v>
      </c>
      <c r="C777" s="343" t="s">
        <v>267</v>
      </c>
      <c r="D777" s="334" t="s">
        <v>364</v>
      </c>
      <c r="E777" s="548" t="s">
        <v>56</v>
      </c>
      <c r="F777" s="331">
        <f t="shared" si="107"/>
        <v>3.96</v>
      </c>
      <c r="G777" s="332">
        <v>3.96</v>
      </c>
      <c r="H777" s="332"/>
      <c r="I777" s="332"/>
      <c r="J777" s="537">
        <v>1800000</v>
      </c>
      <c r="K777" s="327">
        <v>12</v>
      </c>
      <c r="L777" s="327">
        <v>805</v>
      </c>
      <c r="M777" s="344">
        <v>4</v>
      </c>
      <c r="N777" s="539">
        <f t="shared" si="109"/>
        <v>71518.394648829431</v>
      </c>
      <c r="O777" s="539">
        <f t="shared" si="108"/>
        <v>57214.715719063548</v>
      </c>
    </row>
    <row r="778" spans="1:15">
      <c r="A778" s="321">
        <v>9</v>
      </c>
      <c r="B778" s="349" t="s">
        <v>391</v>
      </c>
      <c r="C778" s="343" t="s">
        <v>267</v>
      </c>
      <c r="D778" s="334" t="s">
        <v>364</v>
      </c>
      <c r="E778" s="548" t="s">
        <v>56</v>
      </c>
      <c r="F778" s="331">
        <f>G778+H778+I778</f>
        <v>3.99</v>
      </c>
      <c r="G778" s="332">
        <v>3.99</v>
      </c>
      <c r="H778" s="332"/>
      <c r="I778" s="332"/>
      <c r="J778" s="537">
        <v>1800000</v>
      </c>
      <c r="K778" s="327">
        <v>12</v>
      </c>
      <c r="L778" s="327">
        <v>805</v>
      </c>
      <c r="M778" s="344">
        <v>31</v>
      </c>
      <c r="N778" s="539">
        <f t="shared" si="109"/>
        <v>72060.20066889633</v>
      </c>
      <c r="O778" s="539">
        <f t="shared" si="108"/>
        <v>446773.24414715724</v>
      </c>
    </row>
    <row r="779" spans="1:15">
      <c r="A779" s="321">
        <v>9</v>
      </c>
      <c r="B779" s="349" t="s">
        <v>391</v>
      </c>
      <c r="C779" s="343" t="s">
        <v>267</v>
      </c>
      <c r="D779" s="330" t="s">
        <v>365</v>
      </c>
      <c r="E779" s="548" t="s">
        <v>233</v>
      </c>
      <c r="F779" s="331">
        <f t="shared" si="107"/>
        <v>3.96</v>
      </c>
      <c r="G779" s="332">
        <f>3.65+0.31</f>
        <v>3.96</v>
      </c>
      <c r="H779" s="332"/>
      <c r="I779" s="332"/>
      <c r="J779" s="537">
        <v>1800000</v>
      </c>
      <c r="K779" s="327">
        <v>12</v>
      </c>
      <c r="L779" s="327">
        <v>805</v>
      </c>
      <c r="M779" s="344">
        <v>70</v>
      </c>
      <c r="N779" s="539">
        <f t="shared" si="109"/>
        <v>71518.394648829431</v>
      </c>
      <c r="O779" s="539">
        <f t="shared" si="108"/>
        <v>1001257.5250836121</v>
      </c>
    </row>
    <row r="780" spans="1:15">
      <c r="A780" s="321">
        <v>9</v>
      </c>
      <c r="B780" s="349" t="s">
        <v>391</v>
      </c>
      <c r="C780" s="343" t="s">
        <v>267</v>
      </c>
      <c r="D780" s="330" t="s">
        <v>366</v>
      </c>
      <c r="E780" s="548" t="s">
        <v>117</v>
      </c>
      <c r="F780" s="331">
        <f t="shared" si="107"/>
        <v>4.32</v>
      </c>
      <c r="G780" s="333">
        <v>4.32</v>
      </c>
      <c r="H780" s="332"/>
      <c r="I780" s="332"/>
      <c r="J780" s="537">
        <v>1800000</v>
      </c>
      <c r="K780" s="327">
        <v>12</v>
      </c>
      <c r="L780" s="327">
        <v>805</v>
      </c>
      <c r="M780" s="344">
        <v>8</v>
      </c>
      <c r="N780" s="539">
        <f t="shared" si="109"/>
        <v>78020.066889632115</v>
      </c>
      <c r="O780" s="539">
        <f t="shared" si="108"/>
        <v>124832.10702341139</v>
      </c>
    </row>
    <row r="781" spans="1:15">
      <c r="A781" s="321">
        <v>9</v>
      </c>
      <c r="B781" s="349" t="s">
        <v>391</v>
      </c>
      <c r="C781" s="343" t="s">
        <v>267</v>
      </c>
      <c r="D781" s="651" t="s">
        <v>333</v>
      </c>
      <c r="E781" s="548" t="s">
        <v>122</v>
      </c>
      <c r="F781" s="331">
        <f>G781+H781+I781</f>
        <v>3.99</v>
      </c>
      <c r="G781" s="332">
        <v>3.99</v>
      </c>
      <c r="H781" s="333"/>
      <c r="I781" s="333"/>
      <c r="J781" s="537">
        <v>1800000</v>
      </c>
      <c r="K781" s="327">
        <v>12</v>
      </c>
      <c r="L781" s="327">
        <v>805</v>
      </c>
      <c r="M781" s="344">
        <v>35</v>
      </c>
      <c r="N781" s="539">
        <f t="shared" si="109"/>
        <v>72060.20066889633</v>
      </c>
      <c r="O781" s="539">
        <f t="shared" si="108"/>
        <v>504421.40468227433</v>
      </c>
    </row>
    <row r="782" spans="1:15" ht="31.5">
      <c r="A782" s="321">
        <v>9</v>
      </c>
      <c r="B782" s="349" t="s">
        <v>391</v>
      </c>
      <c r="C782" s="343" t="s">
        <v>267</v>
      </c>
      <c r="D782" s="651" t="s">
        <v>397</v>
      </c>
      <c r="E782" s="548" t="s">
        <v>115</v>
      </c>
      <c r="F782" s="331">
        <f>G782+H782+I782</f>
        <v>4.34</v>
      </c>
      <c r="G782" s="332">
        <v>4.34</v>
      </c>
      <c r="H782" s="333"/>
      <c r="I782" s="333"/>
      <c r="J782" s="537">
        <v>1800000</v>
      </c>
      <c r="K782" s="327">
        <v>12</v>
      </c>
      <c r="L782" s="327">
        <v>805</v>
      </c>
      <c r="M782" s="344">
        <v>88</v>
      </c>
      <c r="N782" s="539">
        <f t="shared" si="109"/>
        <v>78381.270903010023</v>
      </c>
      <c r="O782" s="539">
        <f t="shared" si="108"/>
        <v>1379510.3678929764</v>
      </c>
    </row>
    <row r="783" spans="1:15" ht="31.5">
      <c r="A783" s="321">
        <v>9</v>
      </c>
      <c r="B783" s="349" t="s">
        <v>391</v>
      </c>
      <c r="C783" s="343" t="s">
        <v>267</v>
      </c>
      <c r="D783" s="651" t="s">
        <v>398</v>
      </c>
      <c r="E783" s="548" t="s">
        <v>115</v>
      </c>
      <c r="F783" s="331">
        <f>G783+H783+I783</f>
        <v>3</v>
      </c>
      <c r="G783" s="332">
        <v>3</v>
      </c>
      <c r="H783" s="323"/>
      <c r="I783" s="323"/>
      <c r="J783" s="537">
        <v>1800000</v>
      </c>
      <c r="K783" s="327">
        <v>12</v>
      </c>
      <c r="L783" s="327">
        <v>805</v>
      </c>
      <c r="M783" s="345">
        <v>16</v>
      </c>
      <c r="N783" s="539">
        <f t="shared" si="109"/>
        <v>54180.602006688961</v>
      </c>
      <c r="O783" s="539">
        <f t="shared" si="108"/>
        <v>173377.9264214047</v>
      </c>
    </row>
    <row r="784" spans="1:15" ht="31.5">
      <c r="A784" s="321">
        <v>9</v>
      </c>
      <c r="B784" s="349" t="s">
        <v>391</v>
      </c>
      <c r="C784" s="343" t="s">
        <v>267</v>
      </c>
      <c r="D784" s="330" t="s">
        <v>283</v>
      </c>
      <c r="E784" s="548" t="s">
        <v>115</v>
      </c>
      <c r="F784" s="331">
        <f>G784+H784+I784</f>
        <v>4.68</v>
      </c>
      <c r="G784" s="351">
        <v>4.68</v>
      </c>
      <c r="H784" s="333"/>
      <c r="I784" s="333"/>
      <c r="J784" s="537">
        <v>1800000</v>
      </c>
      <c r="K784" s="327">
        <v>12</v>
      </c>
      <c r="L784" s="327">
        <v>805</v>
      </c>
      <c r="M784" s="344">
        <v>36</v>
      </c>
      <c r="N784" s="539">
        <f t="shared" si="109"/>
        <v>84521.739130434784</v>
      </c>
      <c r="O784" s="539">
        <f t="shared" si="108"/>
        <v>608556.52173913037</v>
      </c>
    </row>
    <row r="785" spans="1:15" ht="31.5">
      <c r="A785" s="321">
        <v>10</v>
      </c>
      <c r="B785" s="349" t="s">
        <v>399</v>
      </c>
      <c r="C785" s="343" t="s">
        <v>400</v>
      </c>
      <c r="D785" s="334" t="s">
        <v>401</v>
      </c>
      <c r="E785" s="546" t="s">
        <v>402</v>
      </c>
      <c r="F785" s="331">
        <f t="shared" ref="F785:F803" si="110">G785+H785+I785</f>
        <v>4.68</v>
      </c>
      <c r="G785" s="351">
        <v>4.68</v>
      </c>
      <c r="H785" s="332"/>
      <c r="I785" s="332"/>
      <c r="J785" s="537">
        <v>1800000</v>
      </c>
      <c r="K785" s="327">
        <v>12</v>
      </c>
      <c r="L785" s="327">
        <v>805</v>
      </c>
      <c r="M785" s="344">
        <v>681</v>
      </c>
      <c r="N785" s="539">
        <f t="shared" si="109"/>
        <v>84521.739130434784</v>
      </c>
      <c r="O785" s="539">
        <f t="shared" si="108"/>
        <v>11511860.869565217</v>
      </c>
    </row>
    <row r="786" spans="1:15">
      <c r="A786" s="321">
        <v>10</v>
      </c>
      <c r="B786" s="349" t="s">
        <v>399</v>
      </c>
      <c r="C786" s="343" t="s">
        <v>400</v>
      </c>
      <c r="D786" s="330" t="s">
        <v>385</v>
      </c>
      <c r="E786" s="548" t="s">
        <v>141</v>
      </c>
      <c r="F786" s="331">
        <f t="shared" si="110"/>
        <v>5.3199999999999994</v>
      </c>
      <c r="G786" s="332">
        <v>5.0199999999999996</v>
      </c>
      <c r="H786" s="332">
        <v>0.3</v>
      </c>
      <c r="I786" s="332"/>
      <c r="J786" s="537">
        <v>1800000</v>
      </c>
      <c r="K786" s="327">
        <v>12</v>
      </c>
      <c r="L786" s="327">
        <v>805</v>
      </c>
      <c r="M786" s="344">
        <v>4</v>
      </c>
      <c r="N786" s="539">
        <f t="shared" si="109"/>
        <v>96080.267558528401</v>
      </c>
      <c r="O786" s="539">
        <f t="shared" si="108"/>
        <v>76864.21404682273</v>
      </c>
    </row>
    <row r="787" spans="1:15">
      <c r="A787" s="321">
        <v>10</v>
      </c>
      <c r="B787" s="349" t="s">
        <v>399</v>
      </c>
      <c r="C787" s="343" t="s">
        <v>400</v>
      </c>
      <c r="D787" s="334" t="s">
        <v>364</v>
      </c>
      <c r="E787" s="548" t="s">
        <v>56</v>
      </c>
      <c r="F787" s="331">
        <f t="shared" si="110"/>
        <v>3.96</v>
      </c>
      <c r="G787" s="332">
        <v>3.96</v>
      </c>
      <c r="H787" s="332"/>
      <c r="I787" s="332"/>
      <c r="J787" s="537">
        <v>1800000</v>
      </c>
      <c r="K787" s="327">
        <v>12</v>
      </c>
      <c r="L787" s="327">
        <v>805</v>
      </c>
      <c r="M787" s="344">
        <v>4</v>
      </c>
      <c r="N787" s="539">
        <f t="shared" si="109"/>
        <v>71518.394648829431</v>
      </c>
      <c r="O787" s="539">
        <f t="shared" si="108"/>
        <v>57214.715719063548</v>
      </c>
    </row>
    <row r="788" spans="1:15">
      <c r="A788" s="321">
        <v>10</v>
      </c>
      <c r="B788" s="349" t="s">
        <v>399</v>
      </c>
      <c r="C788" s="343" t="s">
        <v>400</v>
      </c>
      <c r="D788" s="334" t="s">
        <v>364</v>
      </c>
      <c r="E788" s="548" t="s">
        <v>56</v>
      </c>
      <c r="F788" s="331">
        <f>G788+H788+I788</f>
        <v>3.99</v>
      </c>
      <c r="G788" s="332">
        <v>3.99</v>
      </c>
      <c r="H788" s="332"/>
      <c r="I788" s="332"/>
      <c r="J788" s="537">
        <v>1800000</v>
      </c>
      <c r="K788" s="327">
        <v>12</v>
      </c>
      <c r="L788" s="327">
        <v>805</v>
      </c>
      <c r="M788" s="344">
        <v>29</v>
      </c>
      <c r="N788" s="539">
        <f t="shared" si="109"/>
        <v>72060.20066889633</v>
      </c>
      <c r="O788" s="539">
        <f t="shared" si="108"/>
        <v>417949.16387959872</v>
      </c>
    </row>
    <row r="789" spans="1:15">
      <c r="A789" s="321">
        <v>10</v>
      </c>
      <c r="B789" s="349" t="s">
        <v>399</v>
      </c>
      <c r="C789" s="343" t="s">
        <v>400</v>
      </c>
      <c r="D789" s="330" t="s">
        <v>365</v>
      </c>
      <c r="E789" s="548" t="s">
        <v>233</v>
      </c>
      <c r="F789" s="331">
        <f t="shared" si="110"/>
        <v>3.96</v>
      </c>
      <c r="G789" s="332">
        <f>3.65+0.31</f>
        <v>3.96</v>
      </c>
      <c r="H789" s="332"/>
      <c r="I789" s="332"/>
      <c r="J789" s="537">
        <v>1800000</v>
      </c>
      <c r="K789" s="327">
        <v>12</v>
      </c>
      <c r="L789" s="327">
        <v>805</v>
      </c>
      <c r="M789" s="344">
        <v>66</v>
      </c>
      <c r="N789" s="539">
        <f t="shared" si="109"/>
        <v>71518.394648829431</v>
      </c>
      <c r="O789" s="539">
        <f t="shared" si="108"/>
        <v>944042.80936454854</v>
      </c>
    </row>
    <row r="790" spans="1:15">
      <c r="A790" s="321">
        <v>10</v>
      </c>
      <c r="B790" s="349" t="s">
        <v>399</v>
      </c>
      <c r="C790" s="343" t="s">
        <v>400</v>
      </c>
      <c r="D790" s="330" t="s">
        <v>366</v>
      </c>
      <c r="E790" s="548" t="s">
        <v>117</v>
      </c>
      <c r="F790" s="331">
        <f t="shared" si="110"/>
        <v>4.32</v>
      </c>
      <c r="G790" s="333">
        <v>4.32</v>
      </c>
      <c r="H790" s="332"/>
      <c r="I790" s="332"/>
      <c r="J790" s="537">
        <v>1800000</v>
      </c>
      <c r="K790" s="327">
        <v>12</v>
      </c>
      <c r="L790" s="327">
        <v>805</v>
      </c>
      <c r="M790" s="344">
        <v>8</v>
      </c>
      <c r="N790" s="539">
        <f t="shared" si="109"/>
        <v>78020.066889632115</v>
      </c>
      <c r="O790" s="539">
        <f t="shared" si="108"/>
        <v>124832.10702341139</v>
      </c>
    </row>
    <row r="791" spans="1:15">
      <c r="A791" s="321">
        <v>10</v>
      </c>
      <c r="B791" s="349" t="s">
        <v>399</v>
      </c>
      <c r="C791" s="343" t="s">
        <v>400</v>
      </c>
      <c r="D791" s="651" t="s">
        <v>333</v>
      </c>
      <c r="E791" s="548" t="s">
        <v>122</v>
      </c>
      <c r="F791" s="331">
        <f t="shared" si="110"/>
        <v>3.99</v>
      </c>
      <c r="G791" s="332">
        <v>3.99</v>
      </c>
      <c r="H791" s="332"/>
      <c r="I791" s="332"/>
      <c r="J791" s="537">
        <v>1800000</v>
      </c>
      <c r="K791" s="327">
        <v>12</v>
      </c>
      <c r="L791" s="327">
        <v>805</v>
      </c>
      <c r="M791" s="344">
        <v>33</v>
      </c>
      <c r="N791" s="539">
        <f t="shared" si="109"/>
        <v>72060.20066889633</v>
      </c>
      <c r="O791" s="539">
        <f t="shared" si="108"/>
        <v>475597.32441471581</v>
      </c>
    </row>
    <row r="792" spans="1:15" ht="31.5">
      <c r="A792" s="321">
        <v>10</v>
      </c>
      <c r="B792" s="349" t="s">
        <v>399</v>
      </c>
      <c r="C792" s="343" t="s">
        <v>400</v>
      </c>
      <c r="D792" s="330" t="s">
        <v>390</v>
      </c>
      <c r="E792" s="548" t="s">
        <v>115</v>
      </c>
      <c r="F792" s="331">
        <f t="shared" si="110"/>
        <v>4.68</v>
      </c>
      <c r="G792" s="332">
        <v>4.68</v>
      </c>
      <c r="H792" s="332"/>
      <c r="I792" s="332"/>
      <c r="J792" s="537">
        <v>1800000</v>
      </c>
      <c r="K792" s="327">
        <v>12</v>
      </c>
      <c r="L792" s="327">
        <v>805</v>
      </c>
      <c r="M792" s="344">
        <v>66</v>
      </c>
      <c r="N792" s="539">
        <f t="shared" si="109"/>
        <v>84521.739130434784</v>
      </c>
      <c r="O792" s="539">
        <f t="shared" si="108"/>
        <v>1115686.956521739</v>
      </c>
    </row>
    <row r="793" spans="1:15" ht="31.5">
      <c r="A793" s="321">
        <v>10</v>
      </c>
      <c r="B793" s="349" t="s">
        <v>399</v>
      </c>
      <c r="C793" s="343" t="s">
        <v>400</v>
      </c>
      <c r="D793" s="651" t="s">
        <v>397</v>
      </c>
      <c r="E793" s="548" t="s">
        <v>115</v>
      </c>
      <c r="F793" s="331">
        <f>G793+H793+I793</f>
        <v>4.34</v>
      </c>
      <c r="G793" s="332">
        <v>4.34</v>
      </c>
      <c r="H793" s="333"/>
      <c r="I793" s="333"/>
      <c r="J793" s="537">
        <v>1800000</v>
      </c>
      <c r="K793" s="327">
        <v>12</v>
      </c>
      <c r="L793" s="327">
        <v>805</v>
      </c>
      <c r="M793" s="344">
        <v>40</v>
      </c>
      <c r="N793" s="539">
        <f t="shared" si="109"/>
        <v>78381.270903010023</v>
      </c>
      <c r="O793" s="539">
        <f t="shared" si="108"/>
        <v>627050.16722408019</v>
      </c>
    </row>
    <row r="794" spans="1:15" ht="31.5">
      <c r="A794" s="321">
        <v>10</v>
      </c>
      <c r="B794" s="349" t="s">
        <v>399</v>
      </c>
      <c r="C794" s="343" t="s">
        <v>400</v>
      </c>
      <c r="D794" s="651" t="s">
        <v>398</v>
      </c>
      <c r="E794" s="548" t="s">
        <v>115</v>
      </c>
      <c r="F794" s="331">
        <f>G794+H794+I794</f>
        <v>3</v>
      </c>
      <c r="G794" s="332">
        <v>3</v>
      </c>
      <c r="H794" s="333"/>
      <c r="I794" s="333"/>
      <c r="J794" s="537">
        <v>1800000</v>
      </c>
      <c r="K794" s="327">
        <v>12</v>
      </c>
      <c r="L794" s="327">
        <v>805</v>
      </c>
      <c r="M794" s="344">
        <v>8</v>
      </c>
      <c r="N794" s="539">
        <f t="shared" si="109"/>
        <v>54180.602006688961</v>
      </c>
      <c r="O794" s="539">
        <f t="shared" si="108"/>
        <v>86688.96321070235</v>
      </c>
    </row>
    <row r="795" spans="1:15" ht="31.5">
      <c r="A795" s="321">
        <v>10</v>
      </c>
      <c r="B795" s="349" t="s">
        <v>399</v>
      </c>
      <c r="C795" s="343" t="s">
        <v>400</v>
      </c>
      <c r="D795" s="330" t="s">
        <v>283</v>
      </c>
      <c r="E795" s="548" t="s">
        <v>115</v>
      </c>
      <c r="F795" s="331">
        <f t="shared" si="110"/>
        <v>4.68</v>
      </c>
      <c r="G795" s="351">
        <v>4.68</v>
      </c>
      <c r="H795" s="333"/>
      <c r="I795" s="333"/>
      <c r="J795" s="537">
        <v>1800000</v>
      </c>
      <c r="K795" s="327">
        <v>12</v>
      </c>
      <c r="L795" s="327">
        <v>805</v>
      </c>
      <c r="M795" s="344">
        <v>18</v>
      </c>
      <c r="N795" s="539">
        <f t="shared" si="109"/>
        <v>84521.739130434784</v>
      </c>
      <c r="O795" s="539">
        <f t="shared" si="108"/>
        <v>304278.26086956519</v>
      </c>
    </row>
    <row r="796" spans="1:15" ht="52.5">
      <c r="A796" s="321">
        <v>11</v>
      </c>
      <c r="B796" s="352" t="s">
        <v>403</v>
      </c>
      <c r="C796" s="343" t="s">
        <v>130</v>
      </c>
      <c r="D796" s="589" t="s">
        <v>404</v>
      </c>
      <c r="E796" s="576" t="s">
        <v>405</v>
      </c>
      <c r="F796" s="269">
        <f t="shared" si="110"/>
        <v>3</v>
      </c>
      <c r="G796" s="268">
        <v>3</v>
      </c>
      <c r="H796" s="577"/>
      <c r="I796" s="577"/>
      <c r="J796" s="578">
        <v>1800000</v>
      </c>
      <c r="K796" s="579">
        <v>12</v>
      </c>
      <c r="L796" s="579">
        <v>805</v>
      </c>
      <c r="M796" s="580">
        <v>88</v>
      </c>
      <c r="N796" s="539">
        <f t="shared" si="109"/>
        <v>54180.602006688961</v>
      </c>
      <c r="O796" s="539">
        <f t="shared" si="108"/>
        <v>953578.59531772579</v>
      </c>
    </row>
    <row r="797" spans="1:15" ht="52.5">
      <c r="A797" s="321">
        <v>11</v>
      </c>
      <c r="B797" s="352" t="s">
        <v>403</v>
      </c>
      <c r="C797" s="343" t="s">
        <v>130</v>
      </c>
      <c r="D797" s="589" t="s">
        <v>404</v>
      </c>
      <c r="E797" s="576" t="s">
        <v>405</v>
      </c>
      <c r="F797" s="269">
        <f t="shared" si="110"/>
        <v>3.33</v>
      </c>
      <c r="G797" s="268">
        <v>3.33</v>
      </c>
      <c r="H797" s="577"/>
      <c r="I797" s="577"/>
      <c r="J797" s="578">
        <v>1800000</v>
      </c>
      <c r="K797" s="579">
        <v>12</v>
      </c>
      <c r="L797" s="579">
        <v>805</v>
      </c>
      <c r="M797" s="580">
        <v>678</v>
      </c>
      <c r="N797" s="539">
        <f t="shared" si="109"/>
        <v>60140.468227424746</v>
      </c>
      <c r="O797" s="539">
        <f t="shared" si="108"/>
        <v>8155047.4916387964</v>
      </c>
    </row>
    <row r="798" spans="1:15">
      <c r="A798" s="321">
        <v>11</v>
      </c>
      <c r="B798" s="352" t="s">
        <v>403</v>
      </c>
      <c r="C798" s="343" t="s">
        <v>130</v>
      </c>
      <c r="D798" s="330" t="s">
        <v>365</v>
      </c>
      <c r="E798" s="548" t="s">
        <v>233</v>
      </c>
      <c r="F798" s="331">
        <f t="shared" si="110"/>
        <v>3.96</v>
      </c>
      <c r="G798" s="332">
        <f>3.65+0.31</f>
        <v>3.96</v>
      </c>
      <c r="H798" s="333"/>
      <c r="I798" s="333"/>
      <c r="J798" s="537">
        <v>1800000</v>
      </c>
      <c r="K798" s="327">
        <v>12</v>
      </c>
      <c r="L798" s="327">
        <v>805</v>
      </c>
      <c r="M798" s="344">
        <v>35</v>
      </c>
      <c r="N798" s="539">
        <f t="shared" si="109"/>
        <v>71518.394648829431</v>
      </c>
      <c r="O798" s="539">
        <f t="shared" si="108"/>
        <v>500628.76254180603</v>
      </c>
    </row>
    <row r="799" spans="1:15">
      <c r="A799" s="321">
        <v>11</v>
      </c>
      <c r="B799" s="342" t="s">
        <v>403</v>
      </c>
      <c r="C799" s="343" t="s">
        <v>130</v>
      </c>
      <c r="D799" s="330" t="s">
        <v>366</v>
      </c>
      <c r="E799" s="548" t="s">
        <v>117</v>
      </c>
      <c r="F799" s="331">
        <f t="shared" si="110"/>
        <v>4.32</v>
      </c>
      <c r="G799" s="333">
        <v>4.32</v>
      </c>
      <c r="H799" s="333"/>
      <c r="I799" s="333"/>
      <c r="J799" s="537">
        <v>1800000</v>
      </c>
      <c r="K799" s="327">
        <v>12</v>
      </c>
      <c r="L799" s="327">
        <v>805</v>
      </c>
      <c r="M799" s="344">
        <v>70</v>
      </c>
      <c r="N799" s="539">
        <f t="shared" si="109"/>
        <v>78020.066889632115</v>
      </c>
      <c r="O799" s="539">
        <f t="shared" si="108"/>
        <v>1092280.9364548496</v>
      </c>
    </row>
    <row r="800" spans="1:15" ht="31.5">
      <c r="A800" s="321">
        <v>11</v>
      </c>
      <c r="B800" s="342" t="s">
        <v>403</v>
      </c>
      <c r="C800" s="343" t="s">
        <v>130</v>
      </c>
      <c r="D800" s="651" t="s">
        <v>397</v>
      </c>
      <c r="E800" s="548" t="s">
        <v>115</v>
      </c>
      <c r="F800" s="331">
        <f t="shared" si="110"/>
        <v>4.34</v>
      </c>
      <c r="G800" s="332">
        <v>4.34</v>
      </c>
      <c r="H800" s="333"/>
      <c r="I800" s="333"/>
      <c r="J800" s="537">
        <v>1800000</v>
      </c>
      <c r="K800" s="327">
        <v>12</v>
      </c>
      <c r="L800" s="327">
        <v>805</v>
      </c>
      <c r="M800" s="344">
        <v>66</v>
      </c>
      <c r="N800" s="539">
        <f t="shared" si="109"/>
        <v>78381.270903010023</v>
      </c>
      <c r="O800" s="539">
        <f t="shared" si="108"/>
        <v>1034632.7759197324</v>
      </c>
    </row>
    <row r="801" spans="1:15" ht="31.5">
      <c r="A801" s="321">
        <v>11</v>
      </c>
      <c r="B801" s="342" t="s">
        <v>403</v>
      </c>
      <c r="C801" s="343" t="s">
        <v>130</v>
      </c>
      <c r="D801" s="651" t="s">
        <v>398</v>
      </c>
      <c r="E801" s="548" t="s">
        <v>115</v>
      </c>
      <c r="F801" s="331">
        <f t="shared" si="110"/>
        <v>3</v>
      </c>
      <c r="G801" s="332">
        <v>3</v>
      </c>
      <c r="H801" s="333"/>
      <c r="I801" s="333"/>
      <c r="J801" s="537">
        <v>1800000</v>
      </c>
      <c r="K801" s="327">
        <v>12</v>
      </c>
      <c r="L801" s="327">
        <v>805</v>
      </c>
      <c r="M801" s="344">
        <v>12</v>
      </c>
      <c r="N801" s="539">
        <f t="shared" si="109"/>
        <v>54180.602006688961</v>
      </c>
      <c r="O801" s="539">
        <f t="shared" si="108"/>
        <v>130033.44481605352</v>
      </c>
    </row>
    <row r="802" spans="1:15" ht="24">
      <c r="A802" s="321">
        <v>11</v>
      </c>
      <c r="B802" s="342" t="s">
        <v>403</v>
      </c>
      <c r="C802" s="343" t="s">
        <v>130</v>
      </c>
      <c r="D802" s="330" t="s">
        <v>340</v>
      </c>
      <c r="E802" s="551" t="s">
        <v>406</v>
      </c>
      <c r="F802" s="331">
        <f t="shared" si="110"/>
        <v>2.34</v>
      </c>
      <c r="G802" s="332">
        <v>2.34</v>
      </c>
      <c r="H802" s="323"/>
      <c r="I802" s="323"/>
      <c r="J802" s="537">
        <v>1800000</v>
      </c>
      <c r="K802" s="327">
        <v>12</v>
      </c>
      <c r="L802" s="327">
        <v>805</v>
      </c>
      <c r="M802" s="345">
        <v>4</v>
      </c>
      <c r="N802" s="539">
        <f t="shared" si="109"/>
        <v>42260.869565217392</v>
      </c>
      <c r="O802" s="539">
        <f t="shared" si="108"/>
        <v>33808.695652173912</v>
      </c>
    </row>
    <row r="803" spans="1:15" ht="31.5">
      <c r="A803" s="321">
        <v>11</v>
      </c>
      <c r="B803" s="342" t="s">
        <v>403</v>
      </c>
      <c r="C803" s="343" t="s">
        <v>130</v>
      </c>
      <c r="D803" s="330" t="s">
        <v>283</v>
      </c>
      <c r="E803" s="548" t="s">
        <v>115</v>
      </c>
      <c r="F803" s="331">
        <f t="shared" si="110"/>
        <v>4.68</v>
      </c>
      <c r="G803" s="351">
        <v>4.68</v>
      </c>
      <c r="H803" s="333"/>
      <c r="I803" s="333"/>
      <c r="J803" s="537">
        <v>1800000</v>
      </c>
      <c r="K803" s="327">
        <v>12</v>
      </c>
      <c r="L803" s="327">
        <v>805</v>
      </c>
      <c r="M803" s="344">
        <v>27</v>
      </c>
      <c r="N803" s="539">
        <f t="shared" si="109"/>
        <v>84521.739130434784</v>
      </c>
      <c r="O803" s="539">
        <f t="shared" si="108"/>
        <v>456417.39130434784</v>
      </c>
    </row>
    <row r="804" spans="1:15" ht="56.25">
      <c r="A804" s="321">
        <v>12</v>
      </c>
      <c r="B804" s="354" t="s">
        <v>407</v>
      </c>
      <c r="C804" s="353"/>
      <c r="D804" s="652" t="s">
        <v>394</v>
      </c>
      <c r="E804" s="552" t="s">
        <v>407</v>
      </c>
      <c r="F804" s="331">
        <f>G804+H804+I804</f>
        <v>5.42</v>
      </c>
      <c r="G804" s="332">
        <v>5.0199999999999996</v>
      </c>
      <c r="H804" s="332">
        <v>0.4</v>
      </c>
      <c r="I804" s="332"/>
      <c r="J804" s="537">
        <v>1800000</v>
      </c>
      <c r="K804" s="327">
        <v>12</v>
      </c>
      <c r="L804" s="327">
        <v>805</v>
      </c>
      <c r="M804" s="348">
        <v>35</v>
      </c>
      <c r="N804" s="539">
        <f t="shared" si="109"/>
        <v>97886.287625418059</v>
      </c>
      <c r="O804" s="539">
        <f t="shared" si="108"/>
        <v>685204.01337792643</v>
      </c>
    </row>
    <row r="805" spans="1:15">
      <c r="A805" s="355"/>
      <c r="B805" s="553" t="s">
        <v>631</v>
      </c>
      <c r="C805" s="355"/>
      <c r="D805" s="653"/>
      <c r="E805" s="357"/>
      <c r="F805" s="358"/>
      <c r="G805" s="359"/>
      <c r="H805" s="359"/>
      <c r="I805" s="359"/>
      <c r="J805" s="360"/>
      <c r="K805" s="359"/>
      <c r="L805" s="356"/>
      <c r="M805" s="361">
        <f>SUM(M718:M804)</f>
        <v>10057</v>
      </c>
      <c r="N805" s="361"/>
      <c r="O805" s="361">
        <f t="shared" ref="O805" si="111">SUM(O718:O804)</f>
        <v>161800832.10702354</v>
      </c>
    </row>
    <row r="806" spans="1:15">
      <c r="A806" s="583" t="s">
        <v>616</v>
      </c>
      <c r="B806" s="583"/>
      <c r="C806" s="555"/>
      <c r="D806" s="560"/>
      <c r="E806" s="561"/>
      <c r="F806" s="581"/>
      <c r="G806" s="582"/>
      <c r="H806" s="556"/>
      <c r="I806" s="556"/>
      <c r="J806" s="557"/>
      <c r="K806" s="555"/>
      <c r="L806" s="558"/>
      <c r="M806" s="559"/>
      <c r="N806" s="539"/>
      <c r="O806" s="539">
        <f t="shared" si="108"/>
        <v>0</v>
      </c>
    </row>
    <row r="807" spans="1:15">
      <c r="A807" s="554">
        <v>1</v>
      </c>
      <c r="B807" s="554" t="s">
        <v>617</v>
      </c>
      <c r="C807" s="555" t="s">
        <v>177</v>
      </c>
      <c r="D807" s="602" t="s">
        <v>618</v>
      </c>
      <c r="E807" s="561" t="s">
        <v>619</v>
      </c>
      <c r="F807" s="562">
        <v>4.1900000000000004</v>
      </c>
      <c r="G807" s="562">
        <v>3.99</v>
      </c>
      <c r="H807" s="556">
        <v>0.2</v>
      </c>
      <c r="I807" s="556"/>
      <c r="J807" s="557">
        <v>1800000</v>
      </c>
      <c r="K807" s="555">
        <v>12</v>
      </c>
      <c r="L807" s="558">
        <v>805</v>
      </c>
      <c r="M807" s="559">
        <v>806</v>
      </c>
      <c r="N807" s="539">
        <f t="shared" si="109"/>
        <v>75672.240802675602</v>
      </c>
      <c r="O807" s="539">
        <f t="shared" si="108"/>
        <v>12198365.217391308</v>
      </c>
    </row>
    <row r="808" spans="1:15">
      <c r="A808" s="554">
        <v>2</v>
      </c>
      <c r="B808" s="563" t="s">
        <v>617</v>
      </c>
      <c r="C808" s="564" t="s">
        <v>177</v>
      </c>
      <c r="D808" s="654" t="s">
        <v>620</v>
      </c>
      <c r="E808" s="561" t="s">
        <v>621</v>
      </c>
      <c r="F808" s="565">
        <v>5.3199999999999994</v>
      </c>
      <c r="G808" s="565">
        <v>5.0199999999999996</v>
      </c>
      <c r="H808" s="566">
        <v>0.3</v>
      </c>
      <c r="I808" s="566"/>
      <c r="J808" s="567">
        <v>1800000</v>
      </c>
      <c r="K808" s="564">
        <v>12</v>
      </c>
      <c r="L808" s="568">
        <v>805</v>
      </c>
      <c r="M808" s="569">
        <v>62</v>
      </c>
      <c r="N808" s="539">
        <f t="shared" si="109"/>
        <v>96080.267558528401</v>
      </c>
      <c r="O808" s="539">
        <f t="shared" si="108"/>
        <v>1191395.3177257522</v>
      </c>
    </row>
    <row r="809" spans="1:15">
      <c r="A809" s="659">
        <v>3</v>
      </c>
      <c r="B809" s="659" t="s">
        <v>617</v>
      </c>
      <c r="C809" s="659" t="s">
        <v>177</v>
      </c>
      <c r="D809" s="659" t="s">
        <v>622</v>
      </c>
      <c r="E809" s="659" t="s">
        <v>58</v>
      </c>
      <c r="F809" s="659">
        <v>4</v>
      </c>
      <c r="G809" s="659">
        <v>4</v>
      </c>
      <c r="H809" s="659"/>
      <c r="I809" s="659"/>
      <c r="J809" s="658">
        <v>1800000</v>
      </c>
      <c r="K809" s="659">
        <v>12</v>
      </c>
      <c r="L809" s="660">
        <v>805</v>
      </c>
      <c r="M809" s="660">
        <v>62</v>
      </c>
      <c r="N809" s="539">
        <f t="shared" si="109"/>
        <v>72240.802675585292</v>
      </c>
      <c r="O809" s="539">
        <f t="shared" si="108"/>
        <v>895785.95317725767</v>
      </c>
    </row>
    <row r="810" spans="1:15">
      <c r="A810" s="65">
        <v>4</v>
      </c>
      <c r="B810" s="66" t="s">
        <v>617</v>
      </c>
      <c r="C810" s="66" t="s">
        <v>177</v>
      </c>
      <c r="D810" s="609" t="s">
        <v>507</v>
      </c>
      <c r="E810" s="68" t="s">
        <v>56</v>
      </c>
      <c r="F810" s="65">
        <v>3.99</v>
      </c>
      <c r="G810" s="65">
        <v>3.99</v>
      </c>
      <c r="H810" s="65"/>
      <c r="I810" s="65"/>
      <c r="J810" s="65">
        <v>1800000</v>
      </c>
      <c r="K810" s="65">
        <v>12</v>
      </c>
      <c r="L810" s="65">
        <v>805</v>
      </c>
      <c r="M810" s="65">
        <v>62</v>
      </c>
      <c r="N810" s="539">
        <f t="shared" si="109"/>
        <v>72060.20066889633</v>
      </c>
      <c r="O810" s="539">
        <f t="shared" si="108"/>
        <v>893546.48829431448</v>
      </c>
    </row>
    <row r="811" spans="1:15">
      <c r="A811" s="65">
        <v>5</v>
      </c>
      <c r="B811" s="66" t="s">
        <v>623</v>
      </c>
      <c r="C811" s="66" t="s">
        <v>400</v>
      </c>
      <c r="D811" s="609" t="s">
        <v>624</v>
      </c>
      <c r="E811" s="68" t="s">
        <v>625</v>
      </c>
      <c r="F811" s="65">
        <v>4.68</v>
      </c>
      <c r="G811" s="65">
        <v>4.68</v>
      </c>
      <c r="H811" s="65"/>
      <c r="I811" s="65"/>
      <c r="J811" s="65">
        <v>1800000</v>
      </c>
      <c r="K811" s="65">
        <v>12</v>
      </c>
      <c r="L811" s="65">
        <v>805</v>
      </c>
      <c r="M811" s="65">
        <v>805</v>
      </c>
      <c r="N811" s="539">
        <f t="shared" si="109"/>
        <v>84521.739130434784</v>
      </c>
      <c r="O811" s="539">
        <f t="shared" si="108"/>
        <v>13608000</v>
      </c>
    </row>
    <row r="812" spans="1:15">
      <c r="A812" s="65">
        <v>6</v>
      </c>
      <c r="B812" s="66" t="s">
        <v>623</v>
      </c>
      <c r="C812" s="66" t="s">
        <v>400</v>
      </c>
      <c r="D812" s="609" t="s">
        <v>622</v>
      </c>
      <c r="E812" s="68" t="s">
        <v>58</v>
      </c>
      <c r="F812" s="65">
        <v>4</v>
      </c>
      <c r="G812" s="65">
        <v>4</v>
      </c>
      <c r="H812" s="65"/>
      <c r="I812" s="65"/>
      <c r="J812" s="65">
        <v>1800000</v>
      </c>
      <c r="K812" s="65">
        <v>12</v>
      </c>
      <c r="L812" s="65">
        <v>805</v>
      </c>
      <c r="M812" s="65">
        <v>70</v>
      </c>
      <c r="N812" s="539">
        <f t="shared" si="109"/>
        <v>72240.802675585292</v>
      </c>
      <c r="O812" s="539">
        <f t="shared" si="108"/>
        <v>1011371.2374581941</v>
      </c>
    </row>
    <row r="813" spans="1:15">
      <c r="A813" s="65">
        <v>7</v>
      </c>
      <c r="B813" s="66" t="s">
        <v>623</v>
      </c>
      <c r="C813" s="66" t="s">
        <v>400</v>
      </c>
      <c r="D813" s="609" t="s">
        <v>507</v>
      </c>
      <c r="E813" s="68" t="s">
        <v>56</v>
      </c>
      <c r="F813" s="65">
        <v>3.99</v>
      </c>
      <c r="G813" s="65">
        <v>3.99</v>
      </c>
      <c r="H813" s="65"/>
      <c r="I813" s="65"/>
      <c r="J813" s="65">
        <v>1800000</v>
      </c>
      <c r="K813" s="65">
        <v>12</v>
      </c>
      <c r="L813" s="65">
        <v>805</v>
      </c>
      <c r="M813" s="65">
        <v>35</v>
      </c>
      <c r="N813" s="539">
        <f t="shared" si="109"/>
        <v>72060.20066889633</v>
      </c>
      <c r="O813" s="539">
        <f t="shared" si="108"/>
        <v>504421.40468227433</v>
      </c>
    </row>
    <row r="814" spans="1:15">
      <c r="A814" s="65">
        <v>8</v>
      </c>
      <c r="B814" s="66" t="s">
        <v>623</v>
      </c>
      <c r="C814" s="66" t="s">
        <v>400</v>
      </c>
      <c r="D814" s="609" t="s">
        <v>626</v>
      </c>
      <c r="E814" s="68" t="s">
        <v>115</v>
      </c>
      <c r="F814" s="65">
        <v>4.6500000000000004</v>
      </c>
      <c r="G814" s="65">
        <v>4.6500000000000004</v>
      </c>
      <c r="H814" s="65"/>
      <c r="I814" s="65"/>
      <c r="J814" s="65">
        <v>1800000</v>
      </c>
      <c r="K814" s="65">
        <v>12</v>
      </c>
      <c r="L814" s="65">
        <v>805</v>
      </c>
      <c r="M814" s="65">
        <v>140</v>
      </c>
      <c r="N814" s="539">
        <f t="shared" si="109"/>
        <v>83979.9331103679</v>
      </c>
      <c r="O814" s="539">
        <f t="shared" si="108"/>
        <v>2351438.1270903014</v>
      </c>
    </row>
    <row r="815" spans="1:15">
      <c r="A815" s="65">
        <v>9</v>
      </c>
      <c r="B815" s="66" t="s">
        <v>623</v>
      </c>
      <c r="C815" s="66" t="s">
        <v>400</v>
      </c>
      <c r="D815" s="609" t="s">
        <v>353</v>
      </c>
      <c r="E815" s="68" t="s">
        <v>627</v>
      </c>
      <c r="F815" s="65">
        <v>3.96</v>
      </c>
      <c r="G815" s="65">
        <v>3.96</v>
      </c>
      <c r="H815" s="65"/>
      <c r="I815" s="65"/>
      <c r="J815" s="65">
        <v>1800000</v>
      </c>
      <c r="K815" s="65">
        <v>12</v>
      </c>
      <c r="L815" s="65">
        <v>805</v>
      </c>
      <c r="M815" s="65">
        <v>70</v>
      </c>
      <c r="N815" s="539">
        <f t="shared" si="109"/>
        <v>71518.394648829431</v>
      </c>
      <c r="O815" s="539">
        <f t="shared" si="108"/>
        <v>1001257.5250836121</v>
      </c>
    </row>
    <row r="816" spans="1:15">
      <c r="A816" s="65">
        <v>10</v>
      </c>
      <c r="B816" s="66" t="s">
        <v>628</v>
      </c>
      <c r="C816" s="66" t="s">
        <v>274</v>
      </c>
      <c r="D816" s="609" t="s">
        <v>629</v>
      </c>
      <c r="E816" s="68" t="s">
        <v>630</v>
      </c>
      <c r="F816" s="65">
        <v>3.15</v>
      </c>
      <c r="G816" s="65">
        <v>3</v>
      </c>
      <c r="H816" s="65">
        <v>0.15</v>
      </c>
      <c r="I816" s="65"/>
      <c r="J816" s="65">
        <v>1800000</v>
      </c>
      <c r="K816" s="65">
        <v>12</v>
      </c>
      <c r="L816" s="65">
        <v>805</v>
      </c>
      <c r="M816" s="65">
        <v>805</v>
      </c>
      <c r="N816" s="539">
        <f t="shared" si="109"/>
        <v>56889.632107023412</v>
      </c>
      <c r="O816" s="539">
        <f t="shared" si="108"/>
        <v>9159230.7692307699</v>
      </c>
    </row>
    <row r="817" spans="1:15">
      <c r="A817" s="65">
        <v>11</v>
      </c>
      <c r="B817" s="66" t="s">
        <v>628</v>
      </c>
      <c r="C817" s="66" t="s">
        <v>274</v>
      </c>
      <c r="D817" s="609" t="s">
        <v>622</v>
      </c>
      <c r="E817" s="68" t="s">
        <v>58</v>
      </c>
      <c r="F817" s="65">
        <v>4</v>
      </c>
      <c r="G817" s="65">
        <v>4</v>
      </c>
      <c r="H817" s="65"/>
      <c r="I817" s="65"/>
      <c r="J817" s="65">
        <v>1800000</v>
      </c>
      <c r="K817" s="65">
        <v>12</v>
      </c>
      <c r="L817" s="65">
        <v>805</v>
      </c>
      <c r="M817" s="65">
        <v>70</v>
      </c>
      <c r="N817" s="539">
        <f t="shared" si="109"/>
        <v>72240.802675585292</v>
      </c>
      <c r="O817" s="539">
        <f t="shared" si="108"/>
        <v>1011371.2374581941</v>
      </c>
    </row>
    <row r="818" spans="1:15">
      <c r="A818" s="65">
        <v>12</v>
      </c>
      <c r="B818" s="66" t="s">
        <v>628</v>
      </c>
      <c r="C818" s="66" t="s">
        <v>274</v>
      </c>
      <c r="D818" s="609" t="s">
        <v>507</v>
      </c>
      <c r="E818" s="68" t="s">
        <v>56</v>
      </c>
      <c r="F818" s="65">
        <v>3.99</v>
      </c>
      <c r="G818" s="65">
        <v>3.99</v>
      </c>
      <c r="H818" s="65"/>
      <c r="I818" s="65"/>
      <c r="J818" s="65">
        <v>1800000</v>
      </c>
      <c r="K818" s="65">
        <v>12</v>
      </c>
      <c r="L818" s="65">
        <v>805</v>
      </c>
      <c r="M818" s="65">
        <v>35</v>
      </c>
      <c r="N818" s="539">
        <f t="shared" si="109"/>
        <v>72060.20066889633</v>
      </c>
      <c r="O818" s="539">
        <f t="shared" si="108"/>
        <v>504421.40468227433</v>
      </c>
    </row>
    <row r="819" spans="1:15">
      <c r="A819" s="65">
        <v>13</v>
      </c>
      <c r="B819" s="66" t="s">
        <v>628</v>
      </c>
      <c r="C819" s="66" t="s">
        <v>274</v>
      </c>
      <c r="D819" s="609" t="s">
        <v>626</v>
      </c>
      <c r="E819" s="68" t="s">
        <v>115</v>
      </c>
      <c r="F819" s="65">
        <v>4.6500000000000004</v>
      </c>
      <c r="G819" s="65">
        <v>4.6500000000000004</v>
      </c>
      <c r="H819" s="65"/>
      <c r="I819" s="65"/>
      <c r="J819" s="65">
        <v>1800000</v>
      </c>
      <c r="K819" s="65">
        <v>12</v>
      </c>
      <c r="L819" s="65">
        <v>805</v>
      </c>
      <c r="M819" s="65">
        <v>140</v>
      </c>
      <c r="N819" s="539">
        <f t="shared" si="109"/>
        <v>83979.9331103679</v>
      </c>
      <c r="O819" s="539">
        <f t="shared" si="108"/>
        <v>2351438.1270903014</v>
      </c>
    </row>
    <row r="820" spans="1:15" s="455" customFormat="1">
      <c r="A820" s="67" t="s">
        <v>632</v>
      </c>
      <c r="B820" s="71"/>
      <c r="C820" s="71"/>
      <c r="D820" s="610"/>
      <c r="E820" s="500"/>
      <c r="F820" s="67"/>
      <c r="G820" s="67"/>
      <c r="H820" s="67"/>
      <c r="I820" s="67"/>
      <c r="J820" s="67"/>
      <c r="K820" s="67"/>
      <c r="L820" s="67"/>
      <c r="M820" s="67">
        <v>3162</v>
      </c>
      <c r="N820" s="67"/>
      <c r="O820" s="570">
        <f>SUM(O807:O819)</f>
        <v>46682042.809364542</v>
      </c>
    </row>
    <row r="821" spans="1:15">
      <c r="A821" s="49" t="s">
        <v>652</v>
      </c>
      <c r="B821" s="49"/>
      <c r="C821" s="49"/>
      <c r="D821" s="452"/>
      <c r="E821" s="452"/>
      <c r="F821" s="452"/>
      <c r="G821" s="452"/>
      <c r="H821" s="452"/>
      <c r="I821" s="452"/>
      <c r="J821" s="452"/>
      <c r="K821" s="452"/>
      <c r="L821" s="452"/>
      <c r="M821" s="454"/>
      <c r="N821" s="64"/>
      <c r="O821" s="64"/>
    </row>
    <row r="822" spans="1:15">
      <c r="A822" s="12">
        <v>1</v>
      </c>
      <c r="B822" s="664" t="s">
        <v>653</v>
      </c>
      <c r="C822" s="185" t="s">
        <v>654</v>
      </c>
      <c r="D822" s="15" t="s">
        <v>655</v>
      </c>
      <c r="E822" s="31" t="s">
        <v>3</v>
      </c>
      <c r="F822" s="665">
        <f t="shared" ref="F822:F861" si="112">G822+H822+I822</f>
        <v>4.88</v>
      </c>
      <c r="G822" s="666">
        <v>4.68</v>
      </c>
      <c r="H822" s="667">
        <v>0.2</v>
      </c>
      <c r="I822" s="15"/>
      <c r="J822" s="16">
        <v>1800000</v>
      </c>
      <c r="K822" s="15">
        <v>12</v>
      </c>
      <c r="L822" s="8">
        <f t="shared" ref="L822:L861" si="113">19*35</f>
        <v>665</v>
      </c>
      <c r="M822" s="15">
        <v>136</v>
      </c>
      <c r="N822" s="17">
        <f t="shared" ref="N822:N885" si="114">F822*J822*K822/L822*35/52</f>
        <v>106688.25910931174</v>
      </c>
      <c r="O822" s="17">
        <f t="shared" ref="O822:O885" si="115">N822*0.2*M822</f>
        <v>2901920.6477732793</v>
      </c>
    </row>
    <row r="823" spans="1:15">
      <c r="A823" s="12">
        <v>1</v>
      </c>
      <c r="B823" s="664" t="s">
        <v>653</v>
      </c>
      <c r="C823" s="185" t="s">
        <v>654</v>
      </c>
      <c r="D823" s="15" t="s">
        <v>655</v>
      </c>
      <c r="E823" s="31" t="s">
        <v>138</v>
      </c>
      <c r="F823" s="665">
        <f t="shared" si="112"/>
        <v>4.88</v>
      </c>
      <c r="G823" s="666">
        <v>4.68</v>
      </c>
      <c r="H823" s="667">
        <v>0.2</v>
      </c>
      <c r="I823" s="15"/>
      <c r="J823" s="16">
        <v>1800000</v>
      </c>
      <c r="K823" s="15">
        <v>12</v>
      </c>
      <c r="L823" s="8">
        <f t="shared" si="113"/>
        <v>665</v>
      </c>
      <c r="M823" s="15">
        <v>35</v>
      </c>
      <c r="N823" s="17">
        <f t="shared" si="114"/>
        <v>106688.25910931174</v>
      </c>
      <c r="O823" s="17">
        <f t="shared" si="115"/>
        <v>746817.81376518228</v>
      </c>
    </row>
    <row r="824" spans="1:15" ht="31.5">
      <c r="A824" s="474">
        <v>1</v>
      </c>
      <c r="B824" s="668" t="s">
        <v>653</v>
      </c>
      <c r="C824" s="490" t="s">
        <v>654</v>
      </c>
      <c r="D824" s="478" t="s">
        <v>656</v>
      </c>
      <c r="E824" s="655" t="s">
        <v>657</v>
      </c>
      <c r="F824" s="669">
        <f t="shared" si="112"/>
        <v>4.68</v>
      </c>
      <c r="G824" s="666">
        <v>4.68</v>
      </c>
      <c r="H824" s="485"/>
      <c r="I824" s="478"/>
      <c r="J824" s="479">
        <v>1800000</v>
      </c>
      <c r="K824" s="478">
        <v>12</v>
      </c>
      <c r="L824" s="459">
        <f t="shared" si="113"/>
        <v>665</v>
      </c>
      <c r="M824" s="478">
        <v>25</v>
      </c>
      <c r="N824" s="17">
        <f t="shared" si="114"/>
        <v>102315.78947368421</v>
      </c>
      <c r="O824" s="17">
        <f t="shared" si="115"/>
        <v>511578.94736842107</v>
      </c>
    </row>
    <row r="825" spans="1:15" ht="31.5">
      <c r="A825" s="12">
        <v>1</v>
      </c>
      <c r="B825" s="664" t="s">
        <v>653</v>
      </c>
      <c r="C825" s="185" t="s">
        <v>654</v>
      </c>
      <c r="D825" s="15" t="s">
        <v>658</v>
      </c>
      <c r="E825" s="31" t="s">
        <v>659</v>
      </c>
      <c r="F825" s="665">
        <f t="shared" si="112"/>
        <v>4.34</v>
      </c>
      <c r="G825" s="18">
        <v>4.34</v>
      </c>
      <c r="H825" s="667"/>
      <c r="I825" s="15"/>
      <c r="J825" s="16">
        <v>1800000</v>
      </c>
      <c r="K825" s="15">
        <v>12</v>
      </c>
      <c r="L825" s="136">
        <f t="shared" si="113"/>
        <v>665</v>
      </c>
      <c r="M825" s="15">
        <v>42</v>
      </c>
      <c r="N825" s="17">
        <f t="shared" si="114"/>
        <v>94882.5910931174</v>
      </c>
      <c r="O825" s="17">
        <f t="shared" si="115"/>
        <v>797013.76518218627</v>
      </c>
    </row>
    <row r="826" spans="1:15">
      <c r="A826" s="12">
        <v>1</v>
      </c>
      <c r="B826" s="664" t="s">
        <v>653</v>
      </c>
      <c r="C826" s="185" t="s">
        <v>654</v>
      </c>
      <c r="D826" s="15" t="s">
        <v>660</v>
      </c>
      <c r="E826" s="31" t="s">
        <v>661</v>
      </c>
      <c r="F826" s="665">
        <f t="shared" si="112"/>
        <v>4.68</v>
      </c>
      <c r="G826" s="666">
        <v>4.68</v>
      </c>
      <c r="H826" s="667"/>
      <c r="I826" s="15"/>
      <c r="J826" s="16">
        <v>1800000</v>
      </c>
      <c r="K826" s="15">
        <v>12</v>
      </c>
      <c r="L826" s="136">
        <f t="shared" si="113"/>
        <v>665</v>
      </c>
      <c r="M826" s="15">
        <v>30</v>
      </c>
      <c r="N826" s="17">
        <f t="shared" si="114"/>
        <v>102315.78947368421</v>
      </c>
      <c r="O826" s="17">
        <f t="shared" si="115"/>
        <v>613894.73684210528</v>
      </c>
    </row>
    <row r="827" spans="1:15">
      <c r="A827" s="12">
        <v>1</v>
      </c>
      <c r="B827" s="664" t="s">
        <v>653</v>
      </c>
      <c r="C827" s="185" t="s">
        <v>654</v>
      </c>
      <c r="D827" s="478" t="s">
        <v>660</v>
      </c>
      <c r="E827" s="655" t="s">
        <v>661</v>
      </c>
      <c r="F827" s="669">
        <f t="shared" si="112"/>
        <v>5.0199999999999996</v>
      </c>
      <c r="G827" s="666">
        <v>5.0199999999999996</v>
      </c>
      <c r="H827" s="485"/>
      <c r="I827" s="478"/>
      <c r="J827" s="479">
        <v>1800000</v>
      </c>
      <c r="K827" s="478">
        <v>12</v>
      </c>
      <c r="L827" s="459">
        <f t="shared" si="113"/>
        <v>665</v>
      </c>
      <c r="M827" s="478">
        <v>5</v>
      </c>
      <c r="N827" s="17">
        <f t="shared" si="114"/>
        <v>109748.98785425101</v>
      </c>
      <c r="O827" s="17">
        <f t="shared" si="115"/>
        <v>109748.98785425103</v>
      </c>
    </row>
    <row r="828" spans="1:15" ht="31.5">
      <c r="A828" s="12">
        <v>1</v>
      </c>
      <c r="B828" s="664" t="s">
        <v>653</v>
      </c>
      <c r="C828" s="185" t="s">
        <v>654</v>
      </c>
      <c r="D828" s="15" t="s">
        <v>662</v>
      </c>
      <c r="E828" s="31" t="s">
        <v>663</v>
      </c>
      <c r="F828" s="665">
        <f t="shared" si="112"/>
        <v>5.0199999999999996</v>
      </c>
      <c r="G828" s="666">
        <v>5.0199999999999996</v>
      </c>
      <c r="H828" s="667"/>
      <c r="I828" s="15"/>
      <c r="J828" s="16">
        <v>1800000</v>
      </c>
      <c r="K828" s="15">
        <v>12</v>
      </c>
      <c r="L828" s="136">
        <f t="shared" si="113"/>
        <v>665</v>
      </c>
      <c r="M828" s="15">
        <v>52</v>
      </c>
      <c r="N828" s="17">
        <f t="shared" si="114"/>
        <v>109748.98785425101</v>
      </c>
      <c r="O828" s="17">
        <f t="shared" si="115"/>
        <v>1141389.4736842108</v>
      </c>
    </row>
    <row r="829" spans="1:15">
      <c r="A829" s="12">
        <v>1</v>
      </c>
      <c r="B829" s="664" t="s">
        <v>653</v>
      </c>
      <c r="C829" s="185" t="s">
        <v>654</v>
      </c>
      <c r="D829" s="15" t="s">
        <v>664</v>
      </c>
      <c r="E829" s="670" t="s">
        <v>665</v>
      </c>
      <c r="F829" s="665">
        <f t="shared" si="112"/>
        <v>4.68</v>
      </c>
      <c r="G829" s="18">
        <v>4.68</v>
      </c>
      <c r="H829" s="667"/>
      <c r="I829" s="15"/>
      <c r="J829" s="16">
        <v>1800000</v>
      </c>
      <c r="K829" s="15">
        <v>12</v>
      </c>
      <c r="L829" s="136">
        <f t="shared" si="113"/>
        <v>665</v>
      </c>
      <c r="M829" s="15">
        <v>35</v>
      </c>
      <c r="N829" s="17">
        <f t="shared" si="114"/>
        <v>102315.78947368421</v>
      </c>
      <c r="O829" s="17">
        <f t="shared" si="115"/>
        <v>716210.52631578955</v>
      </c>
    </row>
    <row r="830" spans="1:15">
      <c r="A830" s="474">
        <v>1</v>
      </c>
      <c r="B830" s="668" t="s">
        <v>653</v>
      </c>
      <c r="C830" s="490" t="s">
        <v>654</v>
      </c>
      <c r="D830" s="478" t="s">
        <v>666</v>
      </c>
      <c r="E830" s="671" t="s">
        <v>140</v>
      </c>
      <c r="F830" s="669">
        <f t="shared" si="112"/>
        <v>3.66</v>
      </c>
      <c r="G830" s="666">
        <v>3.66</v>
      </c>
      <c r="H830" s="485"/>
      <c r="I830" s="478"/>
      <c r="J830" s="479">
        <v>1800000</v>
      </c>
      <c r="K830" s="478">
        <v>12</v>
      </c>
      <c r="L830" s="459">
        <f t="shared" si="113"/>
        <v>665</v>
      </c>
      <c r="M830" s="478">
        <v>26</v>
      </c>
      <c r="N830" s="17">
        <f t="shared" si="114"/>
        <v>80016.194331983803</v>
      </c>
      <c r="O830" s="17">
        <f t="shared" si="115"/>
        <v>416084.21052631579</v>
      </c>
    </row>
    <row r="831" spans="1:15">
      <c r="A831" s="474">
        <v>1</v>
      </c>
      <c r="B831" s="668" t="s">
        <v>653</v>
      </c>
      <c r="C831" s="490" t="s">
        <v>654</v>
      </c>
      <c r="D831" s="478" t="s">
        <v>666</v>
      </c>
      <c r="E831" s="671" t="s">
        <v>140</v>
      </c>
      <c r="F831" s="669">
        <f t="shared" si="112"/>
        <v>3.99</v>
      </c>
      <c r="G831" s="666">
        <v>3.99</v>
      </c>
      <c r="H831" s="485"/>
      <c r="I831" s="478"/>
      <c r="J831" s="479">
        <v>1800000</v>
      </c>
      <c r="K831" s="478">
        <v>12</v>
      </c>
      <c r="L831" s="459">
        <f t="shared" si="113"/>
        <v>665</v>
      </c>
      <c r="M831" s="478">
        <v>24</v>
      </c>
      <c r="N831" s="17">
        <f t="shared" si="114"/>
        <v>87230.769230769234</v>
      </c>
      <c r="O831" s="17">
        <f t="shared" si="115"/>
        <v>418707.69230769237</v>
      </c>
    </row>
    <row r="832" spans="1:15">
      <c r="A832" s="474">
        <v>1</v>
      </c>
      <c r="B832" s="668" t="s">
        <v>653</v>
      </c>
      <c r="C832" s="490" t="s">
        <v>654</v>
      </c>
      <c r="D832" s="478" t="s">
        <v>666</v>
      </c>
      <c r="E832" s="671" t="s">
        <v>138</v>
      </c>
      <c r="F832" s="669">
        <f t="shared" si="112"/>
        <v>3.66</v>
      </c>
      <c r="G832" s="666">
        <v>3.66</v>
      </c>
      <c r="H832" s="485"/>
      <c r="I832" s="478"/>
      <c r="J832" s="479">
        <v>1800000</v>
      </c>
      <c r="K832" s="478">
        <v>12</v>
      </c>
      <c r="L832" s="459">
        <f t="shared" si="113"/>
        <v>665</v>
      </c>
      <c r="M832" s="478">
        <v>35</v>
      </c>
      <c r="N832" s="17">
        <f t="shared" si="114"/>
        <v>80016.194331983803</v>
      </c>
      <c r="O832" s="17">
        <f t="shared" si="115"/>
        <v>560113.36032388662</v>
      </c>
    </row>
    <row r="833" spans="1:15">
      <c r="A833" s="474">
        <v>1</v>
      </c>
      <c r="B833" s="668" t="s">
        <v>653</v>
      </c>
      <c r="C833" s="490" t="s">
        <v>654</v>
      </c>
      <c r="D833" s="478" t="s">
        <v>666</v>
      </c>
      <c r="E833" s="671" t="s">
        <v>138</v>
      </c>
      <c r="F833" s="669">
        <f t="shared" si="112"/>
        <v>3.99</v>
      </c>
      <c r="G833" s="666">
        <v>3.99</v>
      </c>
      <c r="H833" s="485"/>
      <c r="I833" s="478"/>
      <c r="J833" s="479">
        <v>1800000</v>
      </c>
      <c r="K833" s="478">
        <v>12</v>
      </c>
      <c r="L833" s="459">
        <f t="shared" si="113"/>
        <v>665</v>
      </c>
      <c r="M833" s="478">
        <v>35</v>
      </c>
      <c r="N833" s="17">
        <f t="shared" si="114"/>
        <v>87230.769230769234</v>
      </c>
      <c r="O833" s="17">
        <f t="shared" si="115"/>
        <v>610615.38461538462</v>
      </c>
    </row>
    <row r="834" spans="1:15">
      <c r="A834" s="12">
        <v>1</v>
      </c>
      <c r="B834" s="664" t="s">
        <v>653</v>
      </c>
      <c r="C834" s="185" t="s">
        <v>654</v>
      </c>
      <c r="D834" s="15" t="s">
        <v>667</v>
      </c>
      <c r="E834" s="672" t="s">
        <v>195</v>
      </c>
      <c r="F834" s="665">
        <f t="shared" si="112"/>
        <v>4.34</v>
      </c>
      <c r="G834" s="666">
        <v>4.34</v>
      </c>
      <c r="H834" s="667"/>
      <c r="I834" s="15"/>
      <c r="J834" s="16">
        <v>1800000</v>
      </c>
      <c r="K834" s="15">
        <v>12</v>
      </c>
      <c r="L834" s="136">
        <f t="shared" si="113"/>
        <v>665</v>
      </c>
      <c r="M834" s="15">
        <f>105-3</f>
        <v>102</v>
      </c>
      <c r="N834" s="17">
        <f t="shared" si="114"/>
        <v>94882.5910931174</v>
      </c>
      <c r="O834" s="17">
        <f t="shared" si="115"/>
        <v>1935604.8582995951</v>
      </c>
    </row>
    <row r="835" spans="1:15">
      <c r="A835" s="12">
        <v>1</v>
      </c>
      <c r="B835" s="664" t="s">
        <v>653</v>
      </c>
      <c r="C835" s="185" t="s">
        <v>654</v>
      </c>
      <c r="D835" s="15" t="s">
        <v>668</v>
      </c>
      <c r="E835" s="673" t="s">
        <v>117</v>
      </c>
      <c r="F835" s="665">
        <f t="shared" si="112"/>
        <v>4.68</v>
      </c>
      <c r="G835" s="666">
        <v>4.68</v>
      </c>
      <c r="H835" s="667"/>
      <c r="I835" s="15"/>
      <c r="J835" s="16">
        <v>1800000</v>
      </c>
      <c r="K835" s="15">
        <v>12</v>
      </c>
      <c r="L835" s="136">
        <f t="shared" si="113"/>
        <v>665</v>
      </c>
      <c r="M835" s="15">
        <f>70-2</f>
        <v>68</v>
      </c>
      <c r="N835" s="17">
        <f t="shared" si="114"/>
        <v>102315.78947368421</v>
      </c>
      <c r="O835" s="17">
        <f t="shared" si="115"/>
        <v>1391494.7368421054</v>
      </c>
    </row>
    <row r="836" spans="1:15">
      <c r="A836" s="12">
        <v>1</v>
      </c>
      <c r="B836" s="664" t="s">
        <v>653</v>
      </c>
      <c r="C836" s="185" t="s">
        <v>654</v>
      </c>
      <c r="D836" s="15" t="s">
        <v>455</v>
      </c>
      <c r="E836" s="31" t="s">
        <v>56</v>
      </c>
      <c r="F836" s="665">
        <f t="shared" si="112"/>
        <v>3.66</v>
      </c>
      <c r="G836" s="18">
        <v>3.66</v>
      </c>
      <c r="H836" s="667"/>
      <c r="I836" s="15"/>
      <c r="J836" s="16">
        <v>1800000</v>
      </c>
      <c r="K836" s="15">
        <v>12</v>
      </c>
      <c r="L836" s="136">
        <f t="shared" si="113"/>
        <v>665</v>
      </c>
      <c r="M836" s="15">
        <f>35-1</f>
        <v>34</v>
      </c>
      <c r="N836" s="17">
        <f t="shared" si="114"/>
        <v>80016.194331983803</v>
      </c>
      <c r="O836" s="17">
        <f t="shared" si="115"/>
        <v>544110.12145748991</v>
      </c>
    </row>
    <row r="837" spans="1:15">
      <c r="A837" s="12">
        <v>1</v>
      </c>
      <c r="B837" s="664" t="s">
        <v>653</v>
      </c>
      <c r="C837" s="185" t="s">
        <v>654</v>
      </c>
      <c r="D837" s="15" t="s">
        <v>669</v>
      </c>
      <c r="E837" s="672" t="s">
        <v>149</v>
      </c>
      <c r="F837" s="665">
        <f t="shared" si="112"/>
        <v>4</v>
      </c>
      <c r="G837" s="18">
        <v>4</v>
      </c>
      <c r="H837" s="667"/>
      <c r="I837" s="15"/>
      <c r="J837" s="16">
        <v>1800000</v>
      </c>
      <c r="K837" s="15">
        <v>12</v>
      </c>
      <c r="L837" s="136">
        <f t="shared" si="113"/>
        <v>665</v>
      </c>
      <c r="M837" s="15">
        <f>35-1</f>
        <v>34</v>
      </c>
      <c r="N837" s="17">
        <f t="shared" si="114"/>
        <v>87449.392712550616</v>
      </c>
      <c r="O837" s="17">
        <f t="shared" si="115"/>
        <v>594655.87044534413</v>
      </c>
    </row>
    <row r="838" spans="1:15">
      <c r="A838" s="12">
        <v>1</v>
      </c>
      <c r="B838" s="664" t="s">
        <v>653</v>
      </c>
      <c r="C838" s="185" t="s">
        <v>654</v>
      </c>
      <c r="D838" s="15" t="s">
        <v>502</v>
      </c>
      <c r="E838" s="672" t="s">
        <v>298</v>
      </c>
      <c r="F838" s="665">
        <f t="shared" si="112"/>
        <v>3.99</v>
      </c>
      <c r="G838" s="669">
        <v>3.99</v>
      </c>
      <c r="H838" s="667"/>
      <c r="I838" s="15"/>
      <c r="J838" s="16">
        <v>1800000</v>
      </c>
      <c r="K838" s="15">
        <v>12</v>
      </c>
      <c r="L838" s="136">
        <f t="shared" si="113"/>
        <v>665</v>
      </c>
      <c r="M838" s="15">
        <v>35</v>
      </c>
      <c r="N838" s="17">
        <f t="shared" si="114"/>
        <v>87230.769230769234</v>
      </c>
      <c r="O838" s="17">
        <f t="shared" si="115"/>
        <v>610615.38461538462</v>
      </c>
    </row>
    <row r="839" spans="1:15" ht="30">
      <c r="A839" s="12">
        <v>1</v>
      </c>
      <c r="B839" s="664" t="s">
        <v>653</v>
      </c>
      <c r="C839" s="185" t="s">
        <v>654</v>
      </c>
      <c r="D839" s="15" t="s">
        <v>670</v>
      </c>
      <c r="E839" s="122" t="s">
        <v>671</v>
      </c>
      <c r="F839" s="665">
        <f t="shared" si="112"/>
        <v>4.34</v>
      </c>
      <c r="G839" s="666">
        <v>4.34</v>
      </c>
      <c r="H839" s="667"/>
      <c r="I839" s="15"/>
      <c r="J839" s="16">
        <v>1800000</v>
      </c>
      <c r="K839" s="15">
        <v>12</v>
      </c>
      <c r="L839" s="136">
        <f t="shared" si="113"/>
        <v>665</v>
      </c>
      <c r="M839" s="15">
        <v>40</v>
      </c>
      <c r="N839" s="17">
        <f t="shared" si="114"/>
        <v>94882.5910931174</v>
      </c>
      <c r="O839" s="17">
        <f t="shared" si="115"/>
        <v>759060.7287449392</v>
      </c>
    </row>
    <row r="840" spans="1:15" ht="30">
      <c r="A840" s="12">
        <v>1</v>
      </c>
      <c r="B840" s="668" t="s">
        <v>653</v>
      </c>
      <c r="C840" s="490" t="s">
        <v>654</v>
      </c>
      <c r="D840" s="478" t="s">
        <v>670</v>
      </c>
      <c r="E840" s="674" t="s">
        <v>671</v>
      </c>
      <c r="F840" s="669">
        <f t="shared" si="112"/>
        <v>4.68</v>
      </c>
      <c r="G840" s="666">
        <v>4.68</v>
      </c>
      <c r="H840" s="485"/>
      <c r="I840" s="478"/>
      <c r="J840" s="479">
        <v>1800000</v>
      </c>
      <c r="K840" s="478">
        <v>12</v>
      </c>
      <c r="L840" s="459">
        <f t="shared" si="113"/>
        <v>665</v>
      </c>
      <c r="M840" s="478">
        <v>4</v>
      </c>
      <c r="N840" s="17">
        <f t="shared" si="114"/>
        <v>102315.78947368421</v>
      </c>
      <c r="O840" s="17">
        <f t="shared" si="115"/>
        <v>81852.631578947374</v>
      </c>
    </row>
    <row r="841" spans="1:15" ht="31.5">
      <c r="A841" s="12">
        <v>1</v>
      </c>
      <c r="B841" s="664" t="s">
        <v>653</v>
      </c>
      <c r="C841" s="185" t="s">
        <v>654</v>
      </c>
      <c r="D841" s="15" t="s">
        <v>672</v>
      </c>
      <c r="E841" s="31" t="s">
        <v>673</v>
      </c>
      <c r="F841" s="665">
        <f t="shared" si="112"/>
        <v>4.54</v>
      </c>
      <c r="G841" s="666">
        <v>4.34</v>
      </c>
      <c r="H841" s="667">
        <v>0.2</v>
      </c>
      <c r="I841" s="15"/>
      <c r="J841" s="16">
        <v>1800000</v>
      </c>
      <c r="K841" s="15">
        <v>12</v>
      </c>
      <c r="L841" s="136">
        <f t="shared" si="113"/>
        <v>665</v>
      </c>
      <c r="M841" s="15">
        <f>53-1</f>
        <v>52</v>
      </c>
      <c r="N841" s="17">
        <f t="shared" si="114"/>
        <v>99255.060728744924</v>
      </c>
      <c r="O841" s="17">
        <f t="shared" si="115"/>
        <v>1032252.6315789474</v>
      </c>
    </row>
    <row r="842" spans="1:15">
      <c r="A842" s="12">
        <v>1</v>
      </c>
      <c r="B842" s="664" t="s">
        <v>653</v>
      </c>
      <c r="C842" s="185" t="s">
        <v>654</v>
      </c>
      <c r="D842" s="15" t="s">
        <v>674</v>
      </c>
      <c r="E842" s="185" t="s">
        <v>661</v>
      </c>
      <c r="F842" s="665">
        <f t="shared" si="112"/>
        <v>4.34</v>
      </c>
      <c r="G842" s="666">
        <v>4.34</v>
      </c>
      <c r="H842" s="667"/>
      <c r="I842" s="15"/>
      <c r="J842" s="16">
        <v>1800000</v>
      </c>
      <c r="K842" s="15">
        <v>12</v>
      </c>
      <c r="L842" s="136">
        <f t="shared" si="113"/>
        <v>665</v>
      </c>
      <c r="M842" s="15">
        <f>140-2</f>
        <v>138</v>
      </c>
      <c r="N842" s="17">
        <f t="shared" si="114"/>
        <v>94882.5910931174</v>
      </c>
      <c r="O842" s="17">
        <f t="shared" si="115"/>
        <v>2618759.5141700404</v>
      </c>
    </row>
    <row r="843" spans="1:15" ht="31.5">
      <c r="A843" s="675">
        <v>1</v>
      </c>
      <c r="B843" s="664" t="s">
        <v>653</v>
      </c>
      <c r="C843" s="490" t="s">
        <v>654</v>
      </c>
      <c r="D843" s="15" t="s">
        <v>675</v>
      </c>
      <c r="E843" s="31" t="s">
        <v>676</v>
      </c>
      <c r="F843" s="13">
        <f t="shared" si="112"/>
        <v>5.0299999999999994</v>
      </c>
      <c r="G843" s="676">
        <v>4.68</v>
      </c>
      <c r="H843" s="15">
        <v>0.35</v>
      </c>
      <c r="I843" s="15"/>
      <c r="J843" s="16">
        <v>1800000</v>
      </c>
      <c r="K843" s="15">
        <v>12</v>
      </c>
      <c r="L843" s="136">
        <f t="shared" si="113"/>
        <v>665</v>
      </c>
      <c r="M843" s="15">
        <v>25</v>
      </c>
      <c r="N843" s="17">
        <f t="shared" si="114"/>
        <v>109967.61133603237</v>
      </c>
      <c r="O843" s="17">
        <f t="shared" si="115"/>
        <v>549838.05668016186</v>
      </c>
    </row>
    <row r="844" spans="1:15">
      <c r="A844" s="12">
        <v>2</v>
      </c>
      <c r="B844" s="136" t="s">
        <v>677</v>
      </c>
      <c r="C844" s="136" t="s">
        <v>678</v>
      </c>
      <c r="D844" s="15" t="s">
        <v>679</v>
      </c>
      <c r="E844" s="31" t="s">
        <v>3</v>
      </c>
      <c r="F844" s="677">
        <f t="shared" si="112"/>
        <v>4.34</v>
      </c>
      <c r="G844" s="15">
        <v>4.34</v>
      </c>
      <c r="H844" s="15"/>
      <c r="I844" s="15"/>
      <c r="J844" s="16">
        <v>1800000</v>
      </c>
      <c r="K844" s="15">
        <v>12</v>
      </c>
      <c r="L844" s="8">
        <f t="shared" si="113"/>
        <v>665</v>
      </c>
      <c r="M844" s="15">
        <f>140-2</f>
        <v>138</v>
      </c>
      <c r="N844" s="17">
        <f t="shared" si="114"/>
        <v>94882.5910931174</v>
      </c>
      <c r="O844" s="17">
        <f t="shared" si="115"/>
        <v>2618759.5141700404</v>
      </c>
    </row>
    <row r="845" spans="1:15" ht="31.5">
      <c r="A845" s="474">
        <v>2</v>
      </c>
      <c r="B845" s="459" t="s">
        <v>677</v>
      </c>
      <c r="C845" s="459" t="s">
        <v>678</v>
      </c>
      <c r="D845" s="478" t="s">
        <v>656</v>
      </c>
      <c r="E845" s="655" t="s">
        <v>657</v>
      </c>
      <c r="F845" s="678">
        <f t="shared" si="112"/>
        <v>4.68</v>
      </c>
      <c r="G845" s="676">
        <v>4.68</v>
      </c>
      <c r="H845" s="676"/>
      <c r="I845" s="478"/>
      <c r="J845" s="479">
        <v>1800000</v>
      </c>
      <c r="K845" s="478">
        <v>12</v>
      </c>
      <c r="L845" s="475">
        <f t="shared" si="113"/>
        <v>665</v>
      </c>
      <c r="M845" s="478">
        <v>28</v>
      </c>
      <c r="N845" s="17">
        <f t="shared" si="114"/>
        <v>102315.78947368421</v>
      </c>
      <c r="O845" s="17">
        <f t="shared" si="115"/>
        <v>572968.42105263157</v>
      </c>
    </row>
    <row r="846" spans="1:15" ht="30">
      <c r="A846" s="474">
        <v>2</v>
      </c>
      <c r="B846" s="459" t="s">
        <v>677</v>
      </c>
      <c r="C846" s="459" t="s">
        <v>678</v>
      </c>
      <c r="D846" s="478" t="s">
        <v>670</v>
      </c>
      <c r="E846" s="674" t="s">
        <v>680</v>
      </c>
      <c r="F846" s="678">
        <f t="shared" si="112"/>
        <v>4.68</v>
      </c>
      <c r="G846" s="676">
        <v>4.68</v>
      </c>
      <c r="H846" s="676"/>
      <c r="I846" s="478"/>
      <c r="J846" s="479">
        <v>1800000</v>
      </c>
      <c r="K846" s="478">
        <v>12</v>
      </c>
      <c r="L846" s="459">
        <f t="shared" si="113"/>
        <v>665</v>
      </c>
      <c r="M846" s="478">
        <v>24</v>
      </c>
      <c r="N846" s="17">
        <f t="shared" si="114"/>
        <v>102315.78947368421</v>
      </c>
      <c r="O846" s="17">
        <f t="shared" si="115"/>
        <v>491115.78947368427</v>
      </c>
    </row>
    <row r="847" spans="1:15" ht="30">
      <c r="A847" s="474">
        <v>2</v>
      </c>
      <c r="B847" s="459" t="s">
        <v>677</v>
      </c>
      <c r="C847" s="459" t="s">
        <v>678</v>
      </c>
      <c r="D847" s="478" t="s">
        <v>670</v>
      </c>
      <c r="E847" s="674" t="s">
        <v>681</v>
      </c>
      <c r="F847" s="678">
        <f t="shared" si="112"/>
        <v>4.34</v>
      </c>
      <c r="G847" s="676">
        <v>4.34</v>
      </c>
      <c r="H847" s="676"/>
      <c r="I847" s="478"/>
      <c r="J847" s="479">
        <v>1800000</v>
      </c>
      <c r="K847" s="478">
        <v>12</v>
      </c>
      <c r="L847" s="459">
        <f t="shared" si="113"/>
        <v>665</v>
      </c>
      <c r="M847" s="478">
        <v>119</v>
      </c>
      <c r="N847" s="17">
        <f t="shared" si="114"/>
        <v>94882.5910931174</v>
      </c>
      <c r="O847" s="17">
        <f t="shared" si="115"/>
        <v>2258205.6680161944</v>
      </c>
    </row>
    <row r="848" spans="1:15" ht="30">
      <c r="A848" s="12">
        <v>2</v>
      </c>
      <c r="B848" s="459" t="s">
        <v>677</v>
      </c>
      <c r="C848" s="459" t="s">
        <v>678</v>
      </c>
      <c r="D848" s="478" t="s">
        <v>670</v>
      </c>
      <c r="E848" s="674" t="s">
        <v>682</v>
      </c>
      <c r="F848" s="678">
        <f t="shared" si="112"/>
        <v>4.68</v>
      </c>
      <c r="G848" s="676">
        <v>4.68</v>
      </c>
      <c r="H848" s="676"/>
      <c r="I848" s="478"/>
      <c r="J848" s="479">
        <v>1800000</v>
      </c>
      <c r="K848" s="478">
        <v>12</v>
      </c>
      <c r="L848" s="459">
        <f t="shared" si="113"/>
        <v>665</v>
      </c>
      <c r="M848" s="478">
        <v>35</v>
      </c>
      <c r="N848" s="17">
        <f t="shared" si="114"/>
        <v>102315.78947368421</v>
      </c>
      <c r="O848" s="17">
        <f t="shared" si="115"/>
        <v>716210.52631578955</v>
      </c>
    </row>
    <row r="849" spans="1:15">
      <c r="A849" s="12">
        <v>2</v>
      </c>
      <c r="B849" s="459" t="s">
        <v>677</v>
      </c>
      <c r="C849" s="459" t="s">
        <v>678</v>
      </c>
      <c r="D849" s="478" t="s">
        <v>674</v>
      </c>
      <c r="E849" s="655" t="s">
        <v>661</v>
      </c>
      <c r="F849" s="678">
        <f t="shared" si="112"/>
        <v>4.34</v>
      </c>
      <c r="G849" s="676">
        <v>4.34</v>
      </c>
      <c r="H849" s="676"/>
      <c r="I849" s="478"/>
      <c r="J849" s="479">
        <v>1800000</v>
      </c>
      <c r="K849" s="478">
        <v>12</v>
      </c>
      <c r="L849" s="459">
        <f t="shared" si="113"/>
        <v>665</v>
      </c>
      <c r="M849" s="478">
        <f>140-2</f>
        <v>138</v>
      </c>
      <c r="N849" s="17">
        <f t="shared" si="114"/>
        <v>94882.5910931174</v>
      </c>
      <c r="O849" s="17">
        <f t="shared" si="115"/>
        <v>2618759.5141700404</v>
      </c>
    </row>
    <row r="850" spans="1:15">
      <c r="A850" s="679">
        <v>2</v>
      </c>
      <c r="B850" s="459" t="s">
        <v>677</v>
      </c>
      <c r="C850" s="459" t="s">
        <v>678</v>
      </c>
      <c r="D850" s="478" t="s">
        <v>674</v>
      </c>
      <c r="E850" s="655" t="s">
        <v>683</v>
      </c>
      <c r="F850" s="678">
        <v>4.34</v>
      </c>
      <c r="G850" s="676">
        <v>4.34</v>
      </c>
      <c r="H850" s="676"/>
      <c r="I850" s="478"/>
      <c r="J850" s="479">
        <v>1800000</v>
      </c>
      <c r="K850" s="478">
        <v>12</v>
      </c>
      <c r="L850" s="459">
        <f t="shared" si="113"/>
        <v>665</v>
      </c>
      <c r="M850" s="478">
        <v>35</v>
      </c>
      <c r="N850" s="17">
        <f t="shared" si="114"/>
        <v>94882.5910931174</v>
      </c>
      <c r="O850" s="17">
        <f t="shared" si="115"/>
        <v>664178.13765182183</v>
      </c>
    </row>
    <row r="851" spans="1:15" ht="31.5">
      <c r="A851" s="12">
        <v>2</v>
      </c>
      <c r="B851" s="136" t="s">
        <v>677</v>
      </c>
      <c r="C851" s="136" t="s">
        <v>678</v>
      </c>
      <c r="D851" s="15" t="s">
        <v>662</v>
      </c>
      <c r="E851" s="31" t="s">
        <v>663</v>
      </c>
      <c r="F851" s="677">
        <f t="shared" si="112"/>
        <v>5.0199999999999996</v>
      </c>
      <c r="G851" s="676">
        <v>5.0199999999999996</v>
      </c>
      <c r="H851" s="676"/>
      <c r="I851" s="15"/>
      <c r="J851" s="16">
        <v>1800000</v>
      </c>
      <c r="K851" s="15">
        <v>12</v>
      </c>
      <c r="L851" s="136">
        <f t="shared" si="113"/>
        <v>665</v>
      </c>
      <c r="M851" s="15">
        <f>52-1</f>
        <v>51</v>
      </c>
      <c r="N851" s="17">
        <f t="shared" si="114"/>
        <v>109748.98785425101</v>
      </c>
      <c r="O851" s="17">
        <f t="shared" si="115"/>
        <v>1119439.6761133606</v>
      </c>
    </row>
    <row r="852" spans="1:15">
      <c r="A852" s="12">
        <v>2</v>
      </c>
      <c r="B852" s="136" t="s">
        <v>677</v>
      </c>
      <c r="C852" s="136" t="s">
        <v>678</v>
      </c>
      <c r="D852" s="15" t="s">
        <v>664</v>
      </c>
      <c r="E852" s="670" t="s">
        <v>665</v>
      </c>
      <c r="F852" s="677">
        <f t="shared" si="112"/>
        <v>4.68</v>
      </c>
      <c r="G852" s="18">
        <v>4.68</v>
      </c>
      <c r="H852" s="18"/>
      <c r="I852" s="15"/>
      <c r="J852" s="16">
        <v>1800000</v>
      </c>
      <c r="K852" s="15">
        <v>12</v>
      </c>
      <c r="L852" s="136">
        <f t="shared" si="113"/>
        <v>665</v>
      </c>
      <c r="M852" s="15">
        <f>35-1</f>
        <v>34</v>
      </c>
      <c r="N852" s="17">
        <f t="shared" si="114"/>
        <v>102315.78947368421</v>
      </c>
      <c r="O852" s="17">
        <f t="shared" si="115"/>
        <v>695747.3684210527</v>
      </c>
    </row>
    <row r="853" spans="1:15">
      <c r="A853" s="474">
        <v>2</v>
      </c>
      <c r="B853" s="459" t="s">
        <v>677</v>
      </c>
      <c r="C853" s="459" t="s">
        <v>678</v>
      </c>
      <c r="D853" s="478" t="s">
        <v>666</v>
      </c>
      <c r="E853" s="671" t="s">
        <v>140</v>
      </c>
      <c r="F853" s="678">
        <f t="shared" si="112"/>
        <v>3.66</v>
      </c>
      <c r="G853" s="666">
        <v>3.66</v>
      </c>
      <c r="H853" s="666"/>
      <c r="I853" s="478"/>
      <c r="J853" s="479">
        <v>1800000</v>
      </c>
      <c r="K853" s="478">
        <v>12</v>
      </c>
      <c r="L853" s="459">
        <f t="shared" si="113"/>
        <v>665</v>
      </c>
      <c r="M853" s="478">
        <v>17</v>
      </c>
      <c r="N853" s="17">
        <f t="shared" si="114"/>
        <v>80016.194331983803</v>
      </c>
      <c r="O853" s="17">
        <f t="shared" si="115"/>
        <v>272055.06072874495</v>
      </c>
    </row>
    <row r="854" spans="1:15">
      <c r="A854" s="474">
        <v>2</v>
      </c>
      <c r="B854" s="459" t="s">
        <v>677</v>
      </c>
      <c r="C854" s="459" t="s">
        <v>678</v>
      </c>
      <c r="D854" s="478" t="s">
        <v>666</v>
      </c>
      <c r="E854" s="671" t="s">
        <v>140</v>
      </c>
      <c r="F854" s="678">
        <f t="shared" si="112"/>
        <v>3.99</v>
      </c>
      <c r="G854" s="666">
        <v>3.99</v>
      </c>
      <c r="H854" s="666"/>
      <c r="I854" s="478"/>
      <c r="J854" s="479">
        <v>1800000</v>
      </c>
      <c r="K854" s="478">
        <v>12</v>
      </c>
      <c r="L854" s="459">
        <f t="shared" si="113"/>
        <v>665</v>
      </c>
      <c r="M854" s="478">
        <v>18</v>
      </c>
      <c r="N854" s="17">
        <f t="shared" si="114"/>
        <v>87230.769230769234</v>
      </c>
      <c r="O854" s="17">
        <f t="shared" si="115"/>
        <v>314030.76923076925</v>
      </c>
    </row>
    <row r="855" spans="1:15">
      <c r="A855" s="12">
        <v>2</v>
      </c>
      <c r="B855" s="136" t="s">
        <v>677</v>
      </c>
      <c r="C855" s="136" t="s">
        <v>678</v>
      </c>
      <c r="D855" s="15" t="s">
        <v>667</v>
      </c>
      <c r="E855" s="672" t="s">
        <v>195</v>
      </c>
      <c r="F855" s="677">
        <f t="shared" si="112"/>
        <v>4.34</v>
      </c>
      <c r="G855" s="666">
        <v>4.34</v>
      </c>
      <c r="H855" s="666"/>
      <c r="I855" s="15"/>
      <c r="J855" s="16">
        <v>1800000</v>
      </c>
      <c r="K855" s="15">
        <v>12</v>
      </c>
      <c r="L855" s="136">
        <f t="shared" si="113"/>
        <v>665</v>
      </c>
      <c r="M855" s="15">
        <f>105-1</f>
        <v>104</v>
      </c>
      <c r="N855" s="17">
        <f t="shared" si="114"/>
        <v>94882.5910931174</v>
      </c>
      <c r="O855" s="17">
        <f t="shared" si="115"/>
        <v>1973557.894736842</v>
      </c>
    </row>
    <row r="856" spans="1:15">
      <c r="A856" s="12">
        <v>2</v>
      </c>
      <c r="B856" s="136" t="s">
        <v>677</v>
      </c>
      <c r="C856" s="136" t="s">
        <v>678</v>
      </c>
      <c r="D856" s="15" t="s">
        <v>668</v>
      </c>
      <c r="E856" s="673" t="s">
        <v>117</v>
      </c>
      <c r="F856" s="677">
        <f t="shared" si="112"/>
        <v>4.68</v>
      </c>
      <c r="G856" s="666">
        <v>4.68</v>
      </c>
      <c r="H856" s="666"/>
      <c r="I856" s="15"/>
      <c r="J856" s="16">
        <v>1800000</v>
      </c>
      <c r="K856" s="15">
        <v>12</v>
      </c>
      <c r="L856" s="136">
        <f t="shared" si="113"/>
        <v>665</v>
      </c>
      <c r="M856" s="15">
        <v>70</v>
      </c>
      <c r="N856" s="17">
        <f t="shared" si="114"/>
        <v>102315.78947368421</v>
      </c>
      <c r="O856" s="17">
        <f t="shared" si="115"/>
        <v>1432421.0526315791</v>
      </c>
    </row>
    <row r="857" spans="1:15">
      <c r="A857" s="12">
        <v>2</v>
      </c>
      <c r="B857" s="136" t="s">
        <v>677</v>
      </c>
      <c r="C857" s="136" t="s">
        <v>678</v>
      </c>
      <c r="D857" s="15" t="s">
        <v>455</v>
      </c>
      <c r="E857" s="31" t="s">
        <v>56</v>
      </c>
      <c r="F857" s="677">
        <f t="shared" si="112"/>
        <v>3.66</v>
      </c>
      <c r="G857" s="18">
        <v>3.66</v>
      </c>
      <c r="H857" s="18"/>
      <c r="I857" s="15"/>
      <c r="J857" s="16">
        <v>1800000</v>
      </c>
      <c r="K857" s="15">
        <v>12</v>
      </c>
      <c r="L857" s="136">
        <f t="shared" si="113"/>
        <v>665</v>
      </c>
      <c r="M857" s="15">
        <v>35</v>
      </c>
      <c r="N857" s="17">
        <f t="shared" si="114"/>
        <v>80016.194331983803</v>
      </c>
      <c r="O857" s="17">
        <f t="shared" si="115"/>
        <v>560113.36032388662</v>
      </c>
    </row>
    <row r="858" spans="1:15">
      <c r="A858" s="12">
        <v>2</v>
      </c>
      <c r="B858" s="136" t="s">
        <v>677</v>
      </c>
      <c r="C858" s="136" t="s">
        <v>678</v>
      </c>
      <c r="D858" s="15" t="s">
        <v>669</v>
      </c>
      <c r="E858" s="672" t="s">
        <v>149</v>
      </c>
      <c r="F858" s="677">
        <f t="shared" si="112"/>
        <v>4</v>
      </c>
      <c r="G858" s="18">
        <v>4</v>
      </c>
      <c r="H858" s="18"/>
      <c r="I858" s="15"/>
      <c r="J858" s="16">
        <v>1800000</v>
      </c>
      <c r="K858" s="15">
        <v>12</v>
      </c>
      <c r="L858" s="136">
        <f t="shared" si="113"/>
        <v>665</v>
      </c>
      <c r="M858" s="15">
        <v>35</v>
      </c>
      <c r="N858" s="17">
        <f t="shared" si="114"/>
        <v>87449.392712550616</v>
      </c>
      <c r="O858" s="17">
        <f t="shared" si="115"/>
        <v>612145.74898785434</v>
      </c>
    </row>
    <row r="859" spans="1:15">
      <c r="A859" s="12">
        <v>2</v>
      </c>
      <c r="B859" s="136" t="s">
        <v>677</v>
      </c>
      <c r="C859" s="136" t="s">
        <v>678</v>
      </c>
      <c r="D859" s="15" t="s">
        <v>502</v>
      </c>
      <c r="E859" s="672" t="s">
        <v>298</v>
      </c>
      <c r="F859" s="677">
        <f t="shared" si="112"/>
        <v>3.99</v>
      </c>
      <c r="G859" s="669">
        <v>3.99</v>
      </c>
      <c r="H859" s="669"/>
      <c r="I859" s="15"/>
      <c r="J859" s="16">
        <v>1800000</v>
      </c>
      <c r="K859" s="15">
        <v>12</v>
      </c>
      <c r="L859" s="136">
        <f t="shared" si="113"/>
        <v>665</v>
      </c>
      <c r="M859" s="15">
        <f>35-2</f>
        <v>33</v>
      </c>
      <c r="N859" s="17">
        <f t="shared" si="114"/>
        <v>87230.769230769234</v>
      </c>
      <c r="O859" s="17">
        <f t="shared" si="115"/>
        <v>575723.07692307699</v>
      </c>
    </row>
    <row r="860" spans="1:15" ht="31.5">
      <c r="A860" s="12">
        <v>2</v>
      </c>
      <c r="B860" s="136" t="s">
        <v>677</v>
      </c>
      <c r="C860" s="136" t="s">
        <v>678</v>
      </c>
      <c r="D860" s="664" t="s">
        <v>672</v>
      </c>
      <c r="E860" s="31" t="s">
        <v>673</v>
      </c>
      <c r="F860" s="677">
        <f t="shared" si="112"/>
        <v>4.54</v>
      </c>
      <c r="G860" s="666">
        <v>4.34</v>
      </c>
      <c r="H860" s="666">
        <v>0.2</v>
      </c>
      <c r="I860" s="15"/>
      <c r="J860" s="16">
        <v>1800000</v>
      </c>
      <c r="K860" s="15">
        <v>12</v>
      </c>
      <c r="L860" s="136">
        <f t="shared" si="113"/>
        <v>665</v>
      </c>
      <c r="M860" s="664">
        <f>53-1</f>
        <v>52</v>
      </c>
      <c r="N860" s="17">
        <f t="shared" si="114"/>
        <v>99255.060728744924</v>
      </c>
      <c r="O860" s="17">
        <f t="shared" si="115"/>
        <v>1032252.6315789474</v>
      </c>
    </row>
    <row r="861" spans="1:15">
      <c r="A861" s="12">
        <v>2</v>
      </c>
      <c r="B861" s="8" t="s">
        <v>677</v>
      </c>
      <c r="C861" s="8" t="s">
        <v>678</v>
      </c>
      <c r="D861" s="15" t="s">
        <v>672</v>
      </c>
      <c r="E861" s="186" t="s">
        <v>138</v>
      </c>
      <c r="F861" s="677">
        <f t="shared" si="112"/>
        <v>4.54</v>
      </c>
      <c r="G861" s="666">
        <v>4.34</v>
      </c>
      <c r="H861" s="666">
        <v>0.2</v>
      </c>
      <c r="I861" s="15"/>
      <c r="J861" s="16">
        <v>1800000</v>
      </c>
      <c r="K861" s="15">
        <v>12</v>
      </c>
      <c r="L861" s="136">
        <f t="shared" si="113"/>
        <v>665</v>
      </c>
      <c r="M861" s="15">
        <v>35</v>
      </c>
      <c r="N861" s="17">
        <f t="shared" si="114"/>
        <v>99255.060728744924</v>
      </c>
      <c r="O861" s="17">
        <f t="shared" si="115"/>
        <v>694785.42510121455</v>
      </c>
    </row>
    <row r="862" spans="1:15">
      <c r="A862" s="680">
        <v>3</v>
      </c>
      <c r="B862" s="136" t="s">
        <v>684</v>
      </c>
      <c r="C862" s="136" t="s">
        <v>685</v>
      </c>
      <c r="D862" s="15" t="s">
        <v>686</v>
      </c>
      <c r="E862" s="31" t="s">
        <v>3</v>
      </c>
      <c r="F862" s="13">
        <f>G862+H862+I862</f>
        <v>4.93</v>
      </c>
      <c r="G862" s="666">
        <v>4.68</v>
      </c>
      <c r="H862" s="15">
        <v>0.25</v>
      </c>
      <c r="I862" s="15"/>
      <c r="J862" s="16">
        <v>1800000</v>
      </c>
      <c r="K862" s="15">
        <v>12</v>
      </c>
      <c r="L862" s="136">
        <f>19*35</f>
        <v>665</v>
      </c>
      <c r="M862" s="15">
        <v>140</v>
      </c>
      <c r="N862" s="17">
        <f t="shared" si="114"/>
        <v>107781.37651821862</v>
      </c>
      <c r="O862" s="17">
        <f t="shared" si="115"/>
        <v>3017878.5425101216</v>
      </c>
    </row>
    <row r="863" spans="1:15" ht="31.5">
      <c r="A863" s="680">
        <v>3</v>
      </c>
      <c r="B863" s="136" t="s">
        <v>684</v>
      </c>
      <c r="C863" s="136" t="s">
        <v>685</v>
      </c>
      <c r="D863" s="15" t="s">
        <v>686</v>
      </c>
      <c r="E863" s="31" t="s">
        <v>687</v>
      </c>
      <c r="F863" s="13">
        <f>G863+H863+I863</f>
        <v>4.93</v>
      </c>
      <c r="G863" s="666">
        <v>4.68</v>
      </c>
      <c r="H863" s="15">
        <v>0.25</v>
      </c>
      <c r="I863" s="15"/>
      <c r="J863" s="16">
        <v>1800000</v>
      </c>
      <c r="K863" s="15">
        <v>12</v>
      </c>
      <c r="L863" s="136">
        <f>19*35</f>
        <v>665</v>
      </c>
      <c r="M863" s="15">
        <f>53-5</f>
        <v>48</v>
      </c>
      <c r="N863" s="17">
        <f t="shared" si="114"/>
        <v>107781.37651821862</v>
      </c>
      <c r="O863" s="17">
        <f t="shared" si="115"/>
        <v>1034701.2145748988</v>
      </c>
    </row>
    <row r="864" spans="1:15">
      <c r="A864" s="680">
        <v>3</v>
      </c>
      <c r="B864" s="136" t="s">
        <v>684</v>
      </c>
      <c r="C864" s="136" t="s">
        <v>685</v>
      </c>
      <c r="D864" s="15" t="s">
        <v>675</v>
      </c>
      <c r="E864" s="31" t="s">
        <v>138</v>
      </c>
      <c r="F864" s="13">
        <f t="shared" ref="F864:F879" si="116">G864+H864+I864</f>
        <v>5.0299999999999994</v>
      </c>
      <c r="G864" s="676">
        <v>4.68</v>
      </c>
      <c r="H864" s="15">
        <v>0.35</v>
      </c>
      <c r="I864" s="15"/>
      <c r="J864" s="16">
        <v>1800000</v>
      </c>
      <c r="K864" s="15">
        <v>12</v>
      </c>
      <c r="L864" s="136">
        <f t="shared" ref="L864:L898" si="117">19*35</f>
        <v>665</v>
      </c>
      <c r="M864" s="15">
        <f>70-1</f>
        <v>69</v>
      </c>
      <c r="N864" s="17">
        <f t="shared" si="114"/>
        <v>109967.61133603237</v>
      </c>
      <c r="O864" s="17">
        <f t="shared" si="115"/>
        <v>1517553.0364372467</v>
      </c>
    </row>
    <row r="865" spans="1:15" ht="31.5">
      <c r="A865" s="489">
        <v>3</v>
      </c>
      <c r="B865" s="459" t="s">
        <v>684</v>
      </c>
      <c r="C865" s="459" t="s">
        <v>685</v>
      </c>
      <c r="D865" s="478" t="s">
        <v>656</v>
      </c>
      <c r="E865" s="655" t="s">
        <v>657</v>
      </c>
      <c r="F865" s="477">
        <f t="shared" si="116"/>
        <v>4.68</v>
      </c>
      <c r="G865" s="676">
        <v>4.68</v>
      </c>
      <c r="H865" s="478"/>
      <c r="I865" s="478"/>
      <c r="J865" s="479">
        <v>1800000</v>
      </c>
      <c r="K865" s="478">
        <v>12</v>
      </c>
      <c r="L865" s="459">
        <f t="shared" si="117"/>
        <v>665</v>
      </c>
      <c r="M865" s="478">
        <v>52</v>
      </c>
      <c r="N865" s="17">
        <f t="shared" si="114"/>
        <v>102315.78947368421</v>
      </c>
      <c r="O865" s="17">
        <f t="shared" si="115"/>
        <v>1064084.210526316</v>
      </c>
    </row>
    <row r="866" spans="1:15" ht="31.5">
      <c r="A866" s="489">
        <v>3</v>
      </c>
      <c r="B866" s="459" t="s">
        <v>684</v>
      </c>
      <c r="C866" s="459" t="s">
        <v>685</v>
      </c>
      <c r="D866" s="478" t="s">
        <v>670</v>
      </c>
      <c r="E866" s="655" t="s">
        <v>688</v>
      </c>
      <c r="F866" s="477">
        <f t="shared" si="116"/>
        <v>4.34</v>
      </c>
      <c r="G866" s="676">
        <v>4.34</v>
      </c>
      <c r="H866" s="478"/>
      <c r="I866" s="478"/>
      <c r="J866" s="479">
        <v>1800000</v>
      </c>
      <c r="K866" s="478">
        <v>12</v>
      </c>
      <c r="L866" s="459">
        <f t="shared" si="117"/>
        <v>665</v>
      </c>
      <c r="M866" s="478">
        <v>54</v>
      </c>
      <c r="N866" s="17">
        <f t="shared" si="114"/>
        <v>94882.5910931174</v>
      </c>
      <c r="O866" s="17">
        <f t="shared" si="115"/>
        <v>1024731.983805668</v>
      </c>
    </row>
    <row r="867" spans="1:15" ht="31.5">
      <c r="A867" s="489">
        <v>3</v>
      </c>
      <c r="B867" s="459" t="s">
        <v>684</v>
      </c>
      <c r="C867" s="459" t="s">
        <v>685</v>
      </c>
      <c r="D867" s="478" t="s">
        <v>670</v>
      </c>
      <c r="E867" s="655" t="s">
        <v>671</v>
      </c>
      <c r="F867" s="477">
        <f t="shared" si="116"/>
        <v>4.68</v>
      </c>
      <c r="G867" s="676">
        <v>4.68</v>
      </c>
      <c r="H867" s="478"/>
      <c r="I867" s="478"/>
      <c r="J867" s="479">
        <v>1800000</v>
      </c>
      <c r="K867" s="478">
        <v>12</v>
      </c>
      <c r="L867" s="459">
        <f t="shared" si="117"/>
        <v>665</v>
      </c>
      <c r="M867" s="478">
        <f>16-1</f>
        <v>15</v>
      </c>
      <c r="N867" s="17">
        <f t="shared" si="114"/>
        <v>102315.78947368421</v>
      </c>
      <c r="O867" s="17">
        <f t="shared" si="115"/>
        <v>306947.36842105264</v>
      </c>
    </row>
    <row r="868" spans="1:15">
      <c r="A868" s="489">
        <v>3</v>
      </c>
      <c r="B868" s="459" t="s">
        <v>684</v>
      </c>
      <c r="C868" s="459" t="s">
        <v>685</v>
      </c>
      <c r="D868" s="478" t="s">
        <v>689</v>
      </c>
      <c r="E868" s="490" t="s">
        <v>661</v>
      </c>
      <c r="F868" s="477">
        <f t="shared" si="116"/>
        <v>4.2699999999999996</v>
      </c>
      <c r="G868" s="681">
        <v>4.2699999999999996</v>
      </c>
      <c r="H868" s="478"/>
      <c r="I868" s="478"/>
      <c r="J868" s="479">
        <v>1800000</v>
      </c>
      <c r="K868" s="478">
        <v>12</v>
      </c>
      <c r="L868" s="459">
        <f t="shared" si="117"/>
        <v>665</v>
      </c>
      <c r="M868" s="478">
        <f>140-6</f>
        <v>134</v>
      </c>
      <c r="N868" s="17">
        <f t="shared" si="114"/>
        <v>93352.226720647755</v>
      </c>
      <c r="O868" s="17">
        <f t="shared" si="115"/>
        <v>2501839.6761133601</v>
      </c>
    </row>
    <row r="869" spans="1:15">
      <c r="A869" s="680">
        <v>3</v>
      </c>
      <c r="B869" s="136" t="s">
        <v>684</v>
      </c>
      <c r="C869" s="136" t="s">
        <v>685</v>
      </c>
      <c r="D869" s="15" t="s">
        <v>689</v>
      </c>
      <c r="E869" s="490" t="s">
        <v>673</v>
      </c>
      <c r="F869" s="13">
        <f t="shared" si="116"/>
        <v>4.2699999999999996</v>
      </c>
      <c r="G869" s="681">
        <v>4.2699999999999996</v>
      </c>
      <c r="H869" s="15"/>
      <c r="I869" s="15"/>
      <c r="J869" s="16">
        <v>1800000</v>
      </c>
      <c r="K869" s="15">
        <v>12</v>
      </c>
      <c r="L869" s="136">
        <f t="shared" si="117"/>
        <v>665</v>
      </c>
      <c r="M869" s="15">
        <v>52</v>
      </c>
      <c r="N869" s="17">
        <f t="shared" si="114"/>
        <v>93352.226720647755</v>
      </c>
      <c r="O869" s="17">
        <f t="shared" si="115"/>
        <v>970863.15789473674</v>
      </c>
    </row>
    <row r="870" spans="1:15">
      <c r="A870" s="680">
        <v>3</v>
      </c>
      <c r="B870" s="136" t="s">
        <v>684</v>
      </c>
      <c r="C870" s="136" t="s">
        <v>685</v>
      </c>
      <c r="D870" s="15" t="s">
        <v>689</v>
      </c>
      <c r="E870" s="490" t="s">
        <v>683</v>
      </c>
      <c r="F870" s="13">
        <f t="shared" si="116"/>
        <v>4.2699999999999996</v>
      </c>
      <c r="G870" s="681">
        <v>4.2699999999999996</v>
      </c>
      <c r="H870" s="15"/>
      <c r="I870" s="15"/>
      <c r="J870" s="16">
        <v>1800000</v>
      </c>
      <c r="K870" s="15">
        <v>12</v>
      </c>
      <c r="L870" s="136">
        <f t="shared" si="117"/>
        <v>665</v>
      </c>
      <c r="M870" s="15">
        <v>35</v>
      </c>
      <c r="N870" s="17">
        <f t="shared" si="114"/>
        <v>93352.226720647755</v>
      </c>
      <c r="O870" s="17">
        <f t="shared" si="115"/>
        <v>653465.58704453427</v>
      </c>
    </row>
    <row r="871" spans="1:15" ht="31.5">
      <c r="A871" s="680">
        <v>3</v>
      </c>
      <c r="B871" s="136" t="s">
        <v>684</v>
      </c>
      <c r="C871" s="136" t="s">
        <v>685</v>
      </c>
      <c r="D871" s="15" t="s">
        <v>662</v>
      </c>
      <c r="E871" s="655" t="s">
        <v>663</v>
      </c>
      <c r="F871" s="13">
        <f t="shared" si="116"/>
        <v>5.0199999999999996</v>
      </c>
      <c r="G871" s="676">
        <v>5.0199999999999996</v>
      </c>
      <c r="H871" s="15"/>
      <c r="I871" s="15"/>
      <c r="J871" s="16">
        <v>1800000</v>
      </c>
      <c r="K871" s="15">
        <v>12</v>
      </c>
      <c r="L871" s="136">
        <f t="shared" si="117"/>
        <v>665</v>
      </c>
      <c r="M871" s="15">
        <f>88-35-1</f>
        <v>52</v>
      </c>
      <c r="N871" s="17">
        <f t="shared" si="114"/>
        <v>109748.98785425101</v>
      </c>
      <c r="O871" s="17">
        <f t="shared" si="115"/>
        <v>1141389.4736842108</v>
      </c>
    </row>
    <row r="872" spans="1:15">
      <c r="A872" s="680">
        <v>3</v>
      </c>
      <c r="B872" s="136" t="s">
        <v>684</v>
      </c>
      <c r="C872" s="136" t="s">
        <v>685</v>
      </c>
      <c r="D872" s="15" t="s">
        <v>664</v>
      </c>
      <c r="E872" s="670" t="s">
        <v>665</v>
      </c>
      <c r="F872" s="13">
        <f t="shared" si="116"/>
        <v>4.68</v>
      </c>
      <c r="G872" s="18">
        <v>4.68</v>
      </c>
      <c r="H872" s="15"/>
      <c r="I872" s="15"/>
      <c r="J872" s="16">
        <v>1800000</v>
      </c>
      <c r="K872" s="15">
        <v>12</v>
      </c>
      <c r="L872" s="136">
        <f t="shared" si="117"/>
        <v>665</v>
      </c>
      <c r="M872" s="15">
        <f>35-1</f>
        <v>34</v>
      </c>
      <c r="N872" s="17">
        <f t="shared" si="114"/>
        <v>102315.78947368421</v>
      </c>
      <c r="O872" s="17">
        <f t="shared" si="115"/>
        <v>695747.3684210527</v>
      </c>
    </row>
    <row r="873" spans="1:15">
      <c r="A873" s="489">
        <v>3</v>
      </c>
      <c r="B873" s="459" t="s">
        <v>684</v>
      </c>
      <c r="C873" s="459" t="s">
        <v>685</v>
      </c>
      <c r="D873" s="478" t="s">
        <v>666</v>
      </c>
      <c r="E873" s="671" t="s">
        <v>140</v>
      </c>
      <c r="F873" s="477">
        <f t="shared" si="116"/>
        <v>3.66</v>
      </c>
      <c r="G873" s="666">
        <v>3.66</v>
      </c>
      <c r="H873" s="478"/>
      <c r="I873" s="478"/>
      <c r="J873" s="479">
        <v>1800000</v>
      </c>
      <c r="K873" s="478">
        <v>12</v>
      </c>
      <c r="L873" s="459">
        <f t="shared" si="117"/>
        <v>665</v>
      </c>
      <c r="M873" s="478">
        <v>17</v>
      </c>
      <c r="N873" s="17">
        <f t="shared" si="114"/>
        <v>80016.194331983803</v>
      </c>
      <c r="O873" s="17">
        <f t="shared" si="115"/>
        <v>272055.06072874495</v>
      </c>
    </row>
    <row r="874" spans="1:15">
      <c r="A874" s="489">
        <v>3</v>
      </c>
      <c r="B874" s="459" t="s">
        <v>684</v>
      </c>
      <c r="C874" s="459" t="s">
        <v>685</v>
      </c>
      <c r="D874" s="478" t="s">
        <v>666</v>
      </c>
      <c r="E874" s="671" t="s">
        <v>140</v>
      </c>
      <c r="F874" s="477">
        <f t="shared" si="116"/>
        <v>3.99</v>
      </c>
      <c r="G874" s="666">
        <v>3.99</v>
      </c>
      <c r="H874" s="478"/>
      <c r="I874" s="478"/>
      <c r="J874" s="479">
        <v>1800000</v>
      </c>
      <c r="K874" s="478">
        <v>12</v>
      </c>
      <c r="L874" s="459">
        <f t="shared" si="117"/>
        <v>665</v>
      </c>
      <c r="M874" s="478">
        <f>18-1</f>
        <v>17</v>
      </c>
      <c r="N874" s="17">
        <f t="shared" si="114"/>
        <v>87230.769230769234</v>
      </c>
      <c r="O874" s="17">
        <f t="shared" si="115"/>
        <v>296584.61538461543</v>
      </c>
    </row>
    <row r="875" spans="1:15">
      <c r="A875" s="680">
        <v>3</v>
      </c>
      <c r="B875" s="136" t="s">
        <v>684</v>
      </c>
      <c r="C875" s="136" t="s">
        <v>685</v>
      </c>
      <c r="D875" s="15" t="s">
        <v>509</v>
      </c>
      <c r="E875" s="185" t="s">
        <v>115</v>
      </c>
      <c r="F875" s="13">
        <f t="shared" si="116"/>
        <v>4.68</v>
      </c>
      <c r="G875" s="18">
        <v>4.68</v>
      </c>
      <c r="H875" s="15"/>
      <c r="I875" s="15"/>
      <c r="J875" s="16">
        <v>1800000</v>
      </c>
      <c r="K875" s="15">
        <v>12</v>
      </c>
      <c r="L875" s="136">
        <f t="shared" si="117"/>
        <v>665</v>
      </c>
      <c r="M875" s="15">
        <f>105-4</f>
        <v>101</v>
      </c>
      <c r="N875" s="17">
        <f t="shared" si="114"/>
        <v>102315.78947368421</v>
      </c>
      <c r="O875" s="17">
        <f t="shared" si="115"/>
        <v>2066778.9473684211</v>
      </c>
    </row>
    <row r="876" spans="1:15">
      <c r="A876" s="680">
        <v>3</v>
      </c>
      <c r="B876" s="136" t="s">
        <v>684</v>
      </c>
      <c r="C876" s="136" t="s">
        <v>685</v>
      </c>
      <c r="D876" s="15" t="s">
        <v>668</v>
      </c>
      <c r="E876" s="673" t="s">
        <v>117</v>
      </c>
      <c r="F876" s="13">
        <f t="shared" si="116"/>
        <v>4.68</v>
      </c>
      <c r="G876" s="666">
        <v>4.68</v>
      </c>
      <c r="H876" s="15"/>
      <c r="I876" s="15"/>
      <c r="J876" s="16">
        <v>1800000</v>
      </c>
      <c r="K876" s="15">
        <v>12</v>
      </c>
      <c r="L876" s="136">
        <f t="shared" si="117"/>
        <v>665</v>
      </c>
      <c r="M876" s="15">
        <f>70-1</f>
        <v>69</v>
      </c>
      <c r="N876" s="17">
        <f t="shared" si="114"/>
        <v>102315.78947368421</v>
      </c>
      <c r="O876" s="17">
        <f t="shared" si="115"/>
        <v>1411957.8947368423</v>
      </c>
    </row>
    <row r="877" spans="1:15">
      <c r="A877" s="680">
        <v>3</v>
      </c>
      <c r="B877" s="136" t="s">
        <v>684</v>
      </c>
      <c r="C877" s="136" t="s">
        <v>685</v>
      </c>
      <c r="D877" s="15" t="s">
        <v>455</v>
      </c>
      <c r="E877" s="31" t="s">
        <v>56</v>
      </c>
      <c r="F877" s="13">
        <f t="shared" si="116"/>
        <v>3.66</v>
      </c>
      <c r="G877" s="18">
        <v>3.66</v>
      </c>
      <c r="H877" s="15"/>
      <c r="I877" s="15"/>
      <c r="J877" s="16">
        <v>1800000</v>
      </c>
      <c r="K877" s="15">
        <v>12</v>
      </c>
      <c r="L877" s="136">
        <f t="shared" si="117"/>
        <v>665</v>
      </c>
      <c r="M877" s="15">
        <f>35-1</f>
        <v>34</v>
      </c>
      <c r="N877" s="17">
        <f t="shared" si="114"/>
        <v>80016.194331983803</v>
      </c>
      <c r="O877" s="17">
        <f t="shared" si="115"/>
        <v>544110.12145748991</v>
      </c>
    </row>
    <row r="878" spans="1:15">
      <c r="A878" s="680">
        <v>3</v>
      </c>
      <c r="B878" s="136" t="s">
        <v>684</v>
      </c>
      <c r="C878" s="136" t="s">
        <v>685</v>
      </c>
      <c r="D878" s="15" t="s">
        <v>669</v>
      </c>
      <c r="E878" s="672" t="s">
        <v>149</v>
      </c>
      <c r="F878" s="13">
        <f t="shared" si="116"/>
        <v>4</v>
      </c>
      <c r="G878" s="18">
        <v>4</v>
      </c>
      <c r="H878" s="15"/>
      <c r="I878" s="15"/>
      <c r="J878" s="16">
        <v>1800000</v>
      </c>
      <c r="K878" s="15">
        <v>12</v>
      </c>
      <c r="L878" s="136">
        <f t="shared" si="117"/>
        <v>665</v>
      </c>
      <c r="M878" s="15">
        <f>35-1</f>
        <v>34</v>
      </c>
      <c r="N878" s="17">
        <f t="shared" si="114"/>
        <v>87449.392712550616</v>
      </c>
      <c r="O878" s="17">
        <f t="shared" si="115"/>
        <v>594655.87044534413</v>
      </c>
    </row>
    <row r="879" spans="1:15">
      <c r="A879" s="680">
        <v>3</v>
      </c>
      <c r="B879" s="136" t="s">
        <v>684</v>
      </c>
      <c r="C879" s="136" t="s">
        <v>685</v>
      </c>
      <c r="D879" s="15" t="s">
        <v>502</v>
      </c>
      <c r="E879" s="672" t="s">
        <v>298</v>
      </c>
      <c r="F879" s="13">
        <f t="shared" si="116"/>
        <v>3.99</v>
      </c>
      <c r="G879" s="669">
        <v>3.99</v>
      </c>
      <c r="H879" s="15"/>
      <c r="I879" s="15"/>
      <c r="J879" s="16">
        <v>1800000</v>
      </c>
      <c r="K879" s="15">
        <v>12</v>
      </c>
      <c r="L879" s="136">
        <f t="shared" si="117"/>
        <v>665</v>
      </c>
      <c r="M879" s="15">
        <f>35-2</f>
        <v>33</v>
      </c>
      <c r="N879" s="17">
        <f t="shared" si="114"/>
        <v>87230.769230769234</v>
      </c>
      <c r="O879" s="17">
        <f t="shared" si="115"/>
        <v>575723.07692307699</v>
      </c>
    </row>
    <row r="880" spans="1:15">
      <c r="A880" s="680">
        <v>4</v>
      </c>
      <c r="B880" s="136" t="s">
        <v>690</v>
      </c>
      <c r="C880" s="136" t="s">
        <v>691</v>
      </c>
      <c r="D880" s="15" t="s">
        <v>692</v>
      </c>
      <c r="E880" s="672" t="s">
        <v>3</v>
      </c>
      <c r="F880" s="13">
        <f>G880+H880+I880</f>
        <v>4.68</v>
      </c>
      <c r="G880" s="669">
        <v>4.68</v>
      </c>
      <c r="H880" s="15"/>
      <c r="I880" s="15"/>
      <c r="J880" s="16">
        <v>1800000</v>
      </c>
      <c r="K880" s="15">
        <v>12</v>
      </c>
      <c r="L880" s="136">
        <f>19*35</f>
        <v>665</v>
      </c>
      <c r="M880" s="15">
        <v>140</v>
      </c>
      <c r="N880" s="17">
        <f t="shared" si="114"/>
        <v>102315.78947368421</v>
      </c>
      <c r="O880" s="17">
        <f t="shared" si="115"/>
        <v>2864842.1052631582</v>
      </c>
    </row>
    <row r="881" spans="1:15">
      <c r="A881" s="680">
        <v>4</v>
      </c>
      <c r="B881" s="136" t="s">
        <v>690</v>
      </c>
      <c r="C881" s="136" t="s">
        <v>691</v>
      </c>
      <c r="D881" s="15" t="s">
        <v>692</v>
      </c>
      <c r="E881" s="672" t="s">
        <v>138</v>
      </c>
      <c r="F881" s="13">
        <f t="shared" ref="F881:F898" si="118">G881+H881+I881</f>
        <v>4.68</v>
      </c>
      <c r="G881" s="669">
        <v>4.68</v>
      </c>
      <c r="H881" s="15"/>
      <c r="I881" s="15"/>
      <c r="J881" s="16">
        <v>1800000</v>
      </c>
      <c r="K881" s="15">
        <v>12</v>
      </c>
      <c r="L881" s="136">
        <f t="shared" si="117"/>
        <v>665</v>
      </c>
      <c r="M881" s="15">
        <v>70</v>
      </c>
      <c r="N881" s="17">
        <f t="shared" si="114"/>
        <v>102315.78947368421</v>
      </c>
      <c r="O881" s="17">
        <f t="shared" si="115"/>
        <v>1432421.0526315791</v>
      </c>
    </row>
    <row r="882" spans="1:15" ht="31.5">
      <c r="A882" s="682">
        <v>4</v>
      </c>
      <c r="B882" s="136" t="s">
        <v>690</v>
      </c>
      <c r="C882" s="136" t="s">
        <v>691</v>
      </c>
      <c r="D882" s="15" t="s">
        <v>686</v>
      </c>
      <c r="E882" s="31" t="s">
        <v>687</v>
      </c>
      <c r="F882" s="13">
        <f>G882+H882+I882</f>
        <v>4.93</v>
      </c>
      <c r="G882" s="666">
        <v>4.68</v>
      </c>
      <c r="H882" s="15">
        <v>0.25</v>
      </c>
      <c r="I882" s="15"/>
      <c r="J882" s="16">
        <v>1800000</v>
      </c>
      <c r="K882" s="15">
        <v>12</v>
      </c>
      <c r="L882" s="136">
        <f>19*35</f>
        <v>665</v>
      </c>
      <c r="M882" s="15">
        <v>35</v>
      </c>
      <c r="N882" s="17">
        <f t="shared" si="114"/>
        <v>107781.37651821862</v>
      </c>
      <c r="O882" s="17">
        <f t="shared" si="115"/>
        <v>754469.6356275304</v>
      </c>
    </row>
    <row r="883" spans="1:15" ht="31.5">
      <c r="A883" s="683">
        <v>4</v>
      </c>
      <c r="B883" s="459" t="s">
        <v>690</v>
      </c>
      <c r="C883" s="459" t="s">
        <v>691</v>
      </c>
      <c r="D883" s="478" t="s">
        <v>656</v>
      </c>
      <c r="E883" s="655" t="s">
        <v>657</v>
      </c>
      <c r="F883" s="477">
        <f t="shared" si="118"/>
        <v>4.68</v>
      </c>
      <c r="G883" s="676">
        <v>4.68</v>
      </c>
      <c r="H883" s="478"/>
      <c r="I883" s="478"/>
      <c r="J883" s="479">
        <v>1800000</v>
      </c>
      <c r="K883" s="478">
        <v>12</v>
      </c>
      <c r="L883" s="459">
        <f t="shared" si="117"/>
        <v>665</v>
      </c>
      <c r="M883" s="478">
        <v>35</v>
      </c>
      <c r="N883" s="17">
        <f t="shared" si="114"/>
        <v>102315.78947368421</v>
      </c>
      <c r="O883" s="17">
        <f t="shared" si="115"/>
        <v>716210.52631578955</v>
      </c>
    </row>
    <row r="884" spans="1:15" ht="31.5">
      <c r="A884" s="683">
        <v>4</v>
      </c>
      <c r="B884" s="459" t="s">
        <v>690</v>
      </c>
      <c r="C884" s="459" t="s">
        <v>691</v>
      </c>
      <c r="D884" s="478" t="s">
        <v>670</v>
      </c>
      <c r="E884" s="655" t="s">
        <v>688</v>
      </c>
      <c r="F884" s="477">
        <f t="shared" si="118"/>
        <v>4.34</v>
      </c>
      <c r="G884" s="676">
        <v>4.34</v>
      </c>
      <c r="H884" s="478"/>
      <c r="I884" s="478"/>
      <c r="J884" s="479">
        <v>1800000</v>
      </c>
      <c r="K884" s="478">
        <v>12</v>
      </c>
      <c r="L884" s="459">
        <f t="shared" si="117"/>
        <v>665</v>
      </c>
      <c r="M884" s="478">
        <v>54</v>
      </c>
      <c r="N884" s="17">
        <f t="shared" si="114"/>
        <v>94882.5910931174</v>
      </c>
      <c r="O884" s="17">
        <f t="shared" si="115"/>
        <v>1024731.983805668</v>
      </c>
    </row>
    <row r="885" spans="1:15" ht="31.5">
      <c r="A885" s="683">
        <v>4</v>
      </c>
      <c r="B885" s="459" t="s">
        <v>690</v>
      </c>
      <c r="C885" s="459" t="s">
        <v>691</v>
      </c>
      <c r="D885" s="478" t="s">
        <v>670</v>
      </c>
      <c r="E885" s="655" t="s">
        <v>671</v>
      </c>
      <c r="F885" s="477">
        <f t="shared" si="118"/>
        <v>4.68</v>
      </c>
      <c r="G885" s="676">
        <v>4.68</v>
      </c>
      <c r="H885" s="478"/>
      <c r="I885" s="478"/>
      <c r="J885" s="479">
        <v>1800000</v>
      </c>
      <c r="K885" s="478">
        <v>12</v>
      </c>
      <c r="L885" s="459">
        <f t="shared" si="117"/>
        <v>665</v>
      </c>
      <c r="M885" s="478">
        <v>16</v>
      </c>
      <c r="N885" s="17">
        <f t="shared" si="114"/>
        <v>102315.78947368421</v>
      </c>
      <c r="O885" s="17">
        <f t="shared" si="115"/>
        <v>327410.5263157895</v>
      </c>
    </row>
    <row r="886" spans="1:15">
      <c r="A886" s="682">
        <v>4</v>
      </c>
      <c r="B886" s="136" t="s">
        <v>690</v>
      </c>
      <c r="C886" s="136" t="s">
        <v>691</v>
      </c>
      <c r="D886" s="15" t="s">
        <v>689</v>
      </c>
      <c r="E886" s="185" t="s">
        <v>661</v>
      </c>
      <c r="F886" s="13">
        <f t="shared" si="118"/>
        <v>4.2699999999999996</v>
      </c>
      <c r="G886" s="684">
        <v>4.2699999999999996</v>
      </c>
      <c r="H886" s="15"/>
      <c r="I886" s="15"/>
      <c r="J886" s="16">
        <v>1800000</v>
      </c>
      <c r="K886" s="15">
        <v>12</v>
      </c>
      <c r="L886" s="136">
        <f t="shared" si="117"/>
        <v>665</v>
      </c>
      <c r="M886" s="15">
        <v>140</v>
      </c>
      <c r="N886" s="17">
        <f t="shared" ref="N886:N949" si="119">F886*J886*K886/L886*35/52</f>
        <v>93352.226720647755</v>
      </c>
      <c r="O886" s="17">
        <f t="shared" ref="O886:O949" si="120">N886*0.2*M886</f>
        <v>2613862.3481781371</v>
      </c>
    </row>
    <row r="887" spans="1:15">
      <c r="A887" s="682">
        <v>4</v>
      </c>
      <c r="B887" s="136" t="s">
        <v>690</v>
      </c>
      <c r="C887" s="136" t="s">
        <v>691</v>
      </c>
      <c r="D887" s="15" t="s">
        <v>689</v>
      </c>
      <c r="E887" s="490" t="s">
        <v>673</v>
      </c>
      <c r="F887" s="13">
        <f t="shared" si="118"/>
        <v>4.2699999999999996</v>
      </c>
      <c r="G887" s="684">
        <v>4.2699999999999996</v>
      </c>
      <c r="H887" s="15"/>
      <c r="I887" s="15"/>
      <c r="J887" s="16">
        <v>1800000</v>
      </c>
      <c r="K887" s="15">
        <v>12</v>
      </c>
      <c r="L887" s="136">
        <f t="shared" si="117"/>
        <v>665</v>
      </c>
      <c r="M887" s="15">
        <v>52</v>
      </c>
      <c r="N887" s="17">
        <f t="shared" si="119"/>
        <v>93352.226720647755</v>
      </c>
      <c r="O887" s="17">
        <f t="shared" si="120"/>
        <v>970863.15789473674</v>
      </c>
    </row>
    <row r="888" spans="1:15">
      <c r="A888" s="682">
        <v>4</v>
      </c>
      <c r="B888" s="136" t="s">
        <v>690</v>
      </c>
      <c r="C888" s="136" t="s">
        <v>691</v>
      </c>
      <c r="D888" s="15" t="s">
        <v>689</v>
      </c>
      <c r="E888" s="185" t="s">
        <v>683</v>
      </c>
      <c r="F888" s="13">
        <f t="shared" si="118"/>
        <v>4.2699999999999996</v>
      </c>
      <c r="G888" s="684">
        <v>4.2699999999999996</v>
      </c>
      <c r="H888" s="15"/>
      <c r="I888" s="15"/>
      <c r="J888" s="16">
        <v>1800000</v>
      </c>
      <c r="K888" s="15">
        <v>12</v>
      </c>
      <c r="L888" s="136">
        <f t="shared" si="117"/>
        <v>665</v>
      </c>
      <c r="M888" s="15">
        <v>35</v>
      </c>
      <c r="N888" s="17">
        <f t="shared" si="119"/>
        <v>93352.226720647755</v>
      </c>
      <c r="O888" s="17">
        <f t="shared" si="120"/>
        <v>653465.58704453427</v>
      </c>
    </row>
    <row r="889" spans="1:15" ht="31.5">
      <c r="A889" s="682">
        <v>4</v>
      </c>
      <c r="B889" s="136" t="s">
        <v>690</v>
      </c>
      <c r="C889" s="136" t="s">
        <v>691</v>
      </c>
      <c r="D889" s="15" t="s">
        <v>662</v>
      </c>
      <c r="E889" s="655" t="s">
        <v>663</v>
      </c>
      <c r="F889" s="13">
        <f t="shared" si="118"/>
        <v>5.0199999999999996</v>
      </c>
      <c r="G889" s="676">
        <v>5.0199999999999996</v>
      </c>
      <c r="H889" s="15"/>
      <c r="I889" s="15"/>
      <c r="J889" s="16">
        <v>1800000</v>
      </c>
      <c r="K889" s="15">
        <v>12</v>
      </c>
      <c r="L889" s="136">
        <f t="shared" si="117"/>
        <v>665</v>
      </c>
      <c r="M889" s="15">
        <v>53</v>
      </c>
      <c r="N889" s="17">
        <f t="shared" si="119"/>
        <v>109748.98785425101</v>
      </c>
      <c r="O889" s="17">
        <f t="shared" si="120"/>
        <v>1163339.2712550608</v>
      </c>
    </row>
    <row r="890" spans="1:15">
      <c r="A890" s="682">
        <v>4</v>
      </c>
      <c r="B890" s="136" t="s">
        <v>690</v>
      </c>
      <c r="C890" s="136" t="s">
        <v>691</v>
      </c>
      <c r="D890" s="15" t="s">
        <v>662</v>
      </c>
      <c r="E890" s="476" t="s">
        <v>138</v>
      </c>
      <c r="F890" s="13">
        <f t="shared" si="118"/>
        <v>5.0199999999999996</v>
      </c>
      <c r="G890" s="676">
        <v>5.0199999999999996</v>
      </c>
      <c r="H890" s="15"/>
      <c r="I890" s="15"/>
      <c r="J890" s="16">
        <v>1800000</v>
      </c>
      <c r="K890" s="15">
        <v>12</v>
      </c>
      <c r="L890" s="136">
        <f t="shared" si="117"/>
        <v>665</v>
      </c>
      <c r="M890" s="15">
        <v>35</v>
      </c>
      <c r="N890" s="17">
        <f t="shared" si="119"/>
        <v>109748.98785425101</v>
      </c>
      <c r="O890" s="17">
        <f t="shared" si="120"/>
        <v>768242.91497975716</v>
      </c>
    </row>
    <row r="891" spans="1:15">
      <c r="A891" s="682">
        <v>4</v>
      </c>
      <c r="B891" s="136" t="s">
        <v>690</v>
      </c>
      <c r="C891" s="136" t="s">
        <v>691</v>
      </c>
      <c r="D891" s="15" t="s">
        <v>664</v>
      </c>
      <c r="E891" s="670" t="s">
        <v>665</v>
      </c>
      <c r="F891" s="13">
        <f t="shared" si="118"/>
        <v>4.68</v>
      </c>
      <c r="G891" s="18">
        <v>4.68</v>
      </c>
      <c r="H891" s="15"/>
      <c r="I891" s="15"/>
      <c r="J891" s="16">
        <v>1800000</v>
      </c>
      <c r="K891" s="15">
        <v>12</v>
      </c>
      <c r="L891" s="136">
        <f t="shared" si="117"/>
        <v>665</v>
      </c>
      <c r="M891" s="15">
        <v>35</v>
      </c>
      <c r="N891" s="17">
        <f t="shared" si="119"/>
        <v>102315.78947368421</v>
      </c>
      <c r="O891" s="17">
        <f t="shared" si="120"/>
        <v>716210.52631578955</v>
      </c>
    </row>
    <row r="892" spans="1:15">
      <c r="A892" s="682">
        <v>4</v>
      </c>
      <c r="B892" s="459" t="s">
        <v>690</v>
      </c>
      <c r="C892" s="459" t="s">
        <v>691</v>
      </c>
      <c r="D892" s="478" t="s">
        <v>666</v>
      </c>
      <c r="E892" s="671" t="s">
        <v>140</v>
      </c>
      <c r="F892" s="477">
        <f t="shared" si="118"/>
        <v>3.66</v>
      </c>
      <c r="G892" s="666">
        <v>3.66</v>
      </c>
      <c r="H892" s="478"/>
      <c r="I892" s="478"/>
      <c r="J892" s="479">
        <v>1800000</v>
      </c>
      <c r="K892" s="478">
        <v>12</v>
      </c>
      <c r="L892" s="459">
        <f t="shared" si="117"/>
        <v>665</v>
      </c>
      <c r="M892" s="478">
        <v>17</v>
      </c>
      <c r="N892" s="17">
        <f t="shared" si="119"/>
        <v>80016.194331983803</v>
      </c>
      <c r="O892" s="17">
        <f t="shared" si="120"/>
        <v>272055.06072874495</v>
      </c>
    </row>
    <row r="893" spans="1:15">
      <c r="A893" s="682">
        <v>4</v>
      </c>
      <c r="B893" s="459" t="s">
        <v>690</v>
      </c>
      <c r="C893" s="459" t="s">
        <v>691</v>
      </c>
      <c r="D893" s="478" t="s">
        <v>666</v>
      </c>
      <c r="E893" s="671" t="s">
        <v>140</v>
      </c>
      <c r="F893" s="477">
        <f t="shared" si="118"/>
        <v>3.99</v>
      </c>
      <c r="G893" s="666">
        <v>3.99</v>
      </c>
      <c r="H893" s="478"/>
      <c r="I893" s="478"/>
      <c r="J893" s="479">
        <v>1800000</v>
      </c>
      <c r="K893" s="478">
        <v>12</v>
      </c>
      <c r="L893" s="459">
        <f t="shared" si="117"/>
        <v>665</v>
      </c>
      <c r="M893" s="478">
        <v>18</v>
      </c>
      <c r="N893" s="17">
        <f t="shared" si="119"/>
        <v>87230.769230769234</v>
      </c>
      <c r="O893" s="17">
        <f t="shared" si="120"/>
        <v>314030.76923076925</v>
      </c>
    </row>
    <row r="894" spans="1:15">
      <c r="A894" s="682">
        <v>4</v>
      </c>
      <c r="B894" s="136" t="s">
        <v>690</v>
      </c>
      <c r="C894" s="136" t="s">
        <v>691</v>
      </c>
      <c r="D894" s="15" t="s">
        <v>509</v>
      </c>
      <c r="E894" s="185" t="s">
        <v>115</v>
      </c>
      <c r="F894" s="13">
        <f t="shared" si="118"/>
        <v>4.68</v>
      </c>
      <c r="G894" s="18">
        <v>4.68</v>
      </c>
      <c r="H894" s="15"/>
      <c r="I894" s="15"/>
      <c r="J894" s="16">
        <v>1800000</v>
      </c>
      <c r="K894" s="15">
        <v>12</v>
      </c>
      <c r="L894" s="136">
        <f t="shared" si="117"/>
        <v>665</v>
      </c>
      <c r="M894" s="15">
        <v>105</v>
      </c>
      <c r="N894" s="17">
        <f t="shared" si="119"/>
        <v>102315.78947368421</v>
      </c>
      <c r="O894" s="17">
        <f t="shared" si="120"/>
        <v>2148631.5789473685</v>
      </c>
    </row>
    <row r="895" spans="1:15">
      <c r="A895" s="682">
        <v>4</v>
      </c>
      <c r="B895" s="136" t="s">
        <v>690</v>
      </c>
      <c r="C895" s="136" t="s">
        <v>691</v>
      </c>
      <c r="D895" s="15" t="s">
        <v>668</v>
      </c>
      <c r="E895" s="673" t="s">
        <v>117</v>
      </c>
      <c r="F895" s="13">
        <f t="shared" si="118"/>
        <v>4.68</v>
      </c>
      <c r="G895" s="666">
        <v>4.68</v>
      </c>
      <c r="H895" s="15"/>
      <c r="I895" s="15"/>
      <c r="J895" s="16">
        <v>1800000</v>
      </c>
      <c r="K895" s="15">
        <v>12</v>
      </c>
      <c r="L895" s="136">
        <f t="shared" si="117"/>
        <v>665</v>
      </c>
      <c r="M895" s="15">
        <v>70</v>
      </c>
      <c r="N895" s="17">
        <f t="shared" si="119"/>
        <v>102315.78947368421</v>
      </c>
      <c r="O895" s="17">
        <f t="shared" si="120"/>
        <v>1432421.0526315791</v>
      </c>
    </row>
    <row r="896" spans="1:15">
      <c r="A896" s="682">
        <v>4</v>
      </c>
      <c r="B896" s="136" t="s">
        <v>690</v>
      </c>
      <c r="C896" s="136" t="s">
        <v>691</v>
      </c>
      <c r="D896" s="15" t="s">
        <v>455</v>
      </c>
      <c r="E896" s="31" t="s">
        <v>56</v>
      </c>
      <c r="F896" s="13">
        <f t="shared" si="118"/>
        <v>3.66</v>
      </c>
      <c r="G896" s="18">
        <v>3.66</v>
      </c>
      <c r="H896" s="15"/>
      <c r="I896" s="15"/>
      <c r="J896" s="16">
        <v>1800000</v>
      </c>
      <c r="K896" s="15">
        <v>12</v>
      </c>
      <c r="L896" s="136">
        <f t="shared" si="117"/>
        <v>665</v>
      </c>
      <c r="M896" s="15">
        <v>35</v>
      </c>
      <c r="N896" s="17">
        <f t="shared" si="119"/>
        <v>80016.194331983803</v>
      </c>
      <c r="O896" s="17">
        <f t="shared" si="120"/>
        <v>560113.36032388662</v>
      </c>
    </row>
    <row r="897" spans="1:15">
      <c r="A897" s="682">
        <v>4</v>
      </c>
      <c r="B897" s="136" t="s">
        <v>690</v>
      </c>
      <c r="C897" s="136" t="s">
        <v>691</v>
      </c>
      <c r="D897" s="15" t="s">
        <v>669</v>
      </c>
      <c r="E897" s="672" t="s">
        <v>149</v>
      </c>
      <c r="F897" s="13">
        <f t="shared" si="118"/>
        <v>4</v>
      </c>
      <c r="G897" s="18">
        <v>4</v>
      </c>
      <c r="H897" s="15"/>
      <c r="I897" s="15"/>
      <c r="J897" s="16">
        <v>1800000</v>
      </c>
      <c r="K897" s="15">
        <v>12</v>
      </c>
      <c r="L897" s="136">
        <f t="shared" si="117"/>
        <v>665</v>
      </c>
      <c r="M897" s="15">
        <v>35</v>
      </c>
      <c r="N897" s="17">
        <f t="shared" si="119"/>
        <v>87449.392712550616</v>
      </c>
      <c r="O897" s="17">
        <f t="shared" si="120"/>
        <v>612145.74898785434</v>
      </c>
    </row>
    <row r="898" spans="1:15">
      <c r="A898" s="682">
        <v>4</v>
      </c>
      <c r="B898" s="136" t="s">
        <v>690</v>
      </c>
      <c r="C898" s="136" t="s">
        <v>691</v>
      </c>
      <c r="D898" s="15" t="s">
        <v>502</v>
      </c>
      <c r="E898" s="672" t="s">
        <v>298</v>
      </c>
      <c r="F898" s="13">
        <f t="shared" si="118"/>
        <v>3.99</v>
      </c>
      <c r="G898" s="669">
        <v>3.99</v>
      </c>
      <c r="H898" s="15"/>
      <c r="I898" s="15"/>
      <c r="J898" s="16">
        <v>1800000</v>
      </c>
      <c r="K898" s="15">
        <v>12</v>
      </c>
      <c r="L898" s="136">
        <f t="shared" si="117"/>
        <v>665</v>
      </c>
      <c r="M898" s="15">
        <v>35</v>
      </c>
      <c r="N898" s="17">
        <f t="shared" si="119"/>
        <v>87230.769230769234</v>
      </c>
      <c r="O898" s="17">
        <f t="shared" si="120"/>
        <v>610615.38461538462</v>
      </c>
    </row>
    <row r="899" spans="1:15">
      <c r="A899" s="510"/>
      <c r="B899" s="1092" t="s">
        <v>693</v>
      </c>
      <c r="C899" s="1093"/>
      <c r="D899" s="1115"/>
      <c r="E899" s="574"/>
      <c r="F899" s="574"/>
      <c r="G899" s="574"/>
      <c r="H899" s="574"/>
      <c r="I899" s="574"/>
      <c r="J899" s="574"/>
      <c r="K899" s="574"/>
      <c r="L899" s="574"/>
      <c r="M899" s="520">
        <f>SUM(M822:M898)</f>
        <v>4018</v>
      </c>
      <c r="N899" s="17"/>
      <c r="O899" s="64">
        <f>SUM(O822:O898)</f>
        <v>78531959.514170021</v>
      </c>
    </row>
    <row r="900" spans="1:15">
      <c r="A900" s="685"/>
      <c r="B900" s="686" t="s">
        <v>634</v>
      </c>
      <c r="C900" s="687"/>
      <c r="D900" s="574"/>
      <c r="E900" s="688"/>
      <c r="F900" s="574"/>
      <c r="G900" s="574"/>
      <c r="H900" s="574"/>
      <c r="I900" s="574"/>
      <c r="J900" s="574"/>
      <c r="K900" s="574"/>
      <c r="L900" s="688"/>
      <c r="M900" s="689"/>
      <c r="N900" s="17"/>
      <c r="O900" s="17"/>
    </row>
    <row r="901" spans="1:15" ht="45">
      <c r="A901" s="690">
        <v>1</v>
      </c>
      <c r="B901" s="691" t="s">
        <v>694</v>
      </c>
      <c r="C901" s="692" t="s">
        <v>691</v>
      </c>
      <c r="D901" s="185" t="s">
        <v>695</v>
      </c>
      <c r="E901" s="693" t="s">
        <v>696</v>
      </c>
      <c r="F901" s="680">
        <f>G901+H901+I901</f>
        <v>6.05</v>
      </c>
      <c r="G901" s="680">
        <v>5.7</v>
      </c>
      <c r="H901" s="680">
        <v>0.35</v>
      </c>
      <c r="I901" s="680"/>
      <c r="J901" s="694">
        <v>1800000</v>
      </c>
      <c r="K901" s="680">
        <v>12</v>
      </c>
      <c r="L901" s="695">
        <v>665</v>
      </c>
      <c r="M901" s="696">
        <v>18</v>
      </c>
      <c r="N901" s="17">
        <f t="shared" si="119"/>
        <v>132267.20647773281</v>
      </c>
      <c r="O901" s="17">
        <f t="shared" si="120"/>
        <v>476161.94331983814</v>
      </c>
    </row>
    <row r="902" spans="1:15">
      <c r="A902" s="697"/>
      <c r="B902" s="691" t="s">
        <v>694</v>
      </c>
      <c r="C902" s="692" t="s">
        <v>691</v>
      </c>
      <c r="D902" s="185" t="s">
        <v>697</v>
      </c>
      <c r="E902" s="698"/>
      <c r="F902" s="680">
        <f>G902+H902</f>
        <v>4.68</v>
      </c>
      <c r="G902" s="680">
        <v>4.68</v>
      </c>
      <c r="H902" s="680"/>
      <c r="I902" s="680"/>
      <c r="J902" s="694">
        <v>1800000</v>
      </c>
      <c r="K902" s="680">
        <v>12</v>
      </c>
      <c r="L902" s="695">
        <v>665</v>
      </c>
      <c r="M902" s="696">
        <v>17</v>
      </c>
      <c r="N902" s="17">
        <f t="shared" si="119"/>
        <v>102315.78947368421</v>
      </c>
      <c r="O902" s="17">
        <f t="shared" si="120"/>
        <v>347873.68421052635</v>
      </c>
    </row>
    <row r="903" spans="1:15">
      <c r="A903" s="697"/>
      <c r="B903" s="691" t="s">
        <v>694</v>
      </c>
      <c r="C903" s="692" t="s">
        <v>691</v>
      </c>
      <c r="D903" s="185" t="s">
        <v>698</v>
      </c>
      <c r="E903" s="699" t="s">
        <v>699</v>
      </c>
      <c r="F903" s="680">
        <f t="shared" ref="F903:F936" si="121">G903+H903+I903</f>
        <v>4.88</v>
      </c>
      <c r="G903" s="680">
        <v>4.68</v>
      </c>
      <c r="H903" s="680">
        <v>0.2</v>
      </c>
      <c r="I903" s="680"/>
      <c r="J903" s="694">
        <v>1800000</v>
      </c>
      <c r="K903" s="680">
        <v>12</v>
      </c>
      <c r="L903" s="695">
        <v>665</v>
      </c>
      <c r="M903" s="696">
        <v>140</v>
      </c>
      <c r="N903" s="17">
        <f t="shared" si="119"/>
        <v>106688.25910931174</v>
      </c>
      <c r="O903" s="17">
        <f t="shared" si="120"/>
        <v>2987271.2550607291</v>
      </c>
    </row>
    <row r="904" spans="1:15">
      <c r="A904" s="697"/>
      <c r="B904" s="691" t="s">
        <v>694</v>
      </c>
      <c r="C904" s="692" t="s">
        <v>691</v>
      </c>
      <c r="D904" s="185" t="s">
        <v>698</v>
      </c>
      <c r="E904" s="507" t="s">
        <v>700</v>
      </c>
      <c r="F904" s="680">
        <f t="shared" si="121"/>
        <v>4.88</v>
      </c>
      <c r="G904" s="680">
        <v>4.68</v>
      </c>
      <c r="H904" s="680">
        <v>0.2</v>
      </c>
      <c r="I904" s="680"/>
      <c r="J904" s="694">
        <v>1800000</v>
      </c>
      <c r="K904" s="680">
        <v>12</v>
      </c>
      <c r="L904" s="695">
        <v>665</v>
      </c>
      <c r="M904" s="696">
        <v>69</v>
      </c>
      <c r="N904" s="17">
        <f t="shared" si="119"/>
        <v>106688.25910931174</v>
      </c>
      <c r="O904" s="17">
        <f t="shared" si="120"/>
        <v>1472297.9757085021</v>
      </c>
    </row>
    <row r="905" spans="1:15">
      <c r="A905" s="697"/>
      <c r="B905" s="691" t="s">
        <v>694</v>
      </c>
      <c r="C905" s="692" t="s">
        <v>691</v>
      </c>
      <c r="D905" s="15" t="s">
        <v>701</v>
      </c>
      <c r="E905" s="700"/>
      <c r="F905" s="680">
        <f t="shared" si="121"/>
        <v>4.68</v>
      </c>
      <c r="G905" s="680">
        <v>4.68</v>
      </c>
      <c r="H905" s="680"/>
      <c r="I905" s="680"/>
      <c r="J905" s="694">
        <v>1800000</v>
      </c>
      <c r="K905" s="680">
        <v>12</v>
      </c>
      <c r="L905" s="695">
        <v>665</v>
      </c>
      <c r="M905" s="701">
        <v>36</v>
      </c>
      <c r="N905" s="17">
        <f t="shared" si="119"/>
        <v>102315.78947368421</v>
      </c>
      <c r="O905" s="17">
        <f t="shared" si="120"/>
        <v>736673.68421052641</v>
      </c>
    </row>
    <row r="906" spans="1:15">
      <c r="A906" s="697"/>
      <c r="B906" s="691" t="s">
        <v>694</v>
      </c>
      <c r="C906" s="692" t="s">
        <v>691</v>
      </c>
      <c r="D906" s="185" t="s">
        <v>702</v>
      </c>
      <c r="E906" s="699" t="s">
        <v>703</v>
      </c>
      <c r="F906" s="680">
        <f t="shared" si="121"/>
        <v>3.96</v>
      </c>
      <c r="G906" s="680">
        <v>3.96</v>
      </c>
      <c r="H906" s="680"/>
      <c r="I906" s="680"/>
      <c r="J906" s="694">
        <v>1800000</v>
      </c>
      <c r="K906" s="680">
        <v>12</v>
      </c>
      <c r="L906" s="695">
        <v>665</v>
      </c>
      <c r="M906" s="696">
        <v>35</v>
      </c>
      <c r="N906" s="17">
        <f t="shared" si="119"/>
        <v>86574.898785425103</v>
      </c>
      <c r="O906" s="17">
        <f t="shared" si="120"/>
        <v>606024.2914979757</v>
      </c>
    </row>
    <row r="907" spans="1:15">
      <c r="A907" s="697"/>
      <c r="B907" s="691" t="s">
        <v>694</v>
      </c>
      <c r="C907" s="692" t="s">
        <v>691</v>
      </c>
      <c r="D907" s="185" t="s">
        <v>702</v>
      </c>
      <c r="E907" s="507" t="s">
        <v>704</v>
      </c>
      <c r="F907" s="680">
        <f t="shared" si="121"/>
        <v>3.96</v>
      </c>
      <c r="G907" s="680">
        <v>3.96</v>
      </c>
      <c r="H907" s="680"/>
      <c r="I907" s="680"/>
      <c r="J907" s="694">
        <v>1800000</v>
      </c>
      <c r="K907" s="680">
        <v>12</v>
      </c>
      <c r="L907" s="695">
        <v>665</v>
      </c>
      <c r="M907" s="696">
        <v>52</v>
      </c>
      <c r="N907" s="17">
        <f t="shared" si="119"/>
        <v>86574.898785425103</v>
      </c>
      <c r="O907" s="17">
        <f t="shared" si="120"/>
        <v>900378.94736842113</v>
      </c>
    </row>
    <row r="908" spans="1:15">
      <c r="A908" s="697"/>
      <c r="B908" s="691" t="s">
        <v>694</v>
      </c>
      <c r="C908" s="692" t="s">
        <v>691</v>
      </c>
      <c r="D908" s="185" t="s">
        <v>705</v>
      </c>
      <c r="E908" s="702"/>
      <c r="F908" s="680">
        <f t="shared" si="121"/>
        <v>5.0199999999999996</v>
      </c>
      <c r="G908" s="680">
        <v>5.0199999999999996</v>
      </c>
      <c r="H908" s="680"/>
      <c r="I908" s="680"/>
      <c r="J908" s="694">
        <v>1800000</v>
      </c>
      <c r="K908" s="680">
        <v>12</v>
      </c>
      <c r="L908" s="695">
        <v>665</v>
      </c>
      <c r="M908" s="696">
        <v>68</v>
      </c>
      <c r="N908" s="17">
        <f t="shared" si="119"/>
        <v>109748.98785425101</v>
      </c>
      <c r="O908" s="17">
        <f t="shared" si="120"/>
        <v>1492586.2348178141</v>
      </c>
    </row>
    <row r="909" spans="1:15">
      <c r="A909" s="697"/>
      <c r="B909" s="691" t="s">
        <v>694</v>
      </c>
      <c r="C909" s="692" t="s">
        <v>691</v>
      </c>
      <c r="D909" s="185" t="s">
        <v>705</v>
      </c>
      <c r="E909" s="700"/>
      <c r="F909" s="680">
        <f t="shared" si="121"/>
        <v>5.36</v>
      </c>
      <c r="G909" s="680">
        <v>5.36</v>
      </c>
      <c r="H909" s="680"/>
      <c r="I909" s="680"/>
      <c r="J909" s="694">
        <v>1800000</v>
      </c>
      <c r="K909" s="680">
        <v>12</v>
      </c>
      <c r="L909" s="695">
        <v>665</v>
      </c>
      <c r="M909" s="696">
        <v>20</v>
      </c>
      <c r="N909" s="17">
        <f t="shared" si="119"/>
        <v>117182.18623481783</v>
      </c>
      <c r="O909" s="17">
        <f t="shared" si="120"/>
        <v>468728.74493927136</v>
      </c>
    </row>
    <row r="910" spans="1:15">
      <c r="A910" s="697"/>
      <c r="B910" s="691" t="s">
        <v>694</v>
      </c>
      <c r="C910" s="692" t="s">
        <v>691</v>
      </c>
      <c r="D910" s="185" t="s">
        <v>419</v>
      </c>
      <c r="E910" s="699" t="s">
        <v>122</v>
      </c>
      <c r="F910" s="680">
        <f t="shared" si="121"/>
        <v>4.34</v>
      </c>
      <c r="G910" s="680">
        <v>4.34</v>
      </c>
      <c r="H910" s="680"/>
      <c r="I910" s="703"/>
      <c r="J910" s="704">
        <v>1800000</v>
      </c>
      <c r="K910" s="703">
        <v>12</v>
      </c>
      <c r="L910" s="705">
        <v>665</v>
      </c>
      <c r="M910" s="706">
        <v>35</v>
      </c>
      <c r="N910" s="707">
        <f t="shared" si="119"/>
        <v>94882.5910931174</v>
      </c>
      <c r="O910" s="707">
        <f t="shared" si="120"/>
        <v>664178.13765182183</v>
      </c>
    </row>
    <row r="911" spans="1:15">
      <c r="A911" s="697"/>
      <c r="B911" s="691" t="s">
        <v>694</v>
      </c>
      <c r="C911" s="692" t="s">
        <v>691</v>
      </c>
      <c r="D911" s="185" t="s">
        <v>701</v>
      </c>
      <c r="E911" s="708"/>
      <c r="F911" s="680">
        <f t="shared" si="121"/>
        <v>4.68</v>
      </c>
      <c r="G911" s="680">
        <v>4.68</v>
      </c>
      <c r="H911" s="680"/>
      <c r="I911" s="703"/>
      <c r="J911" s="704">
        <v>1800000</v>
      </c>
      <c r="K911" s="703">
        <v>12</v>
      </c>
      <c r="L911" s="705">
        <v>665</v>
      </c>
      <c r="M911" s="706">
        <v>140</v>
      </c>
      <c r="N911" s="707">
        <f t="shared" si="119"/>
        <v>102315.78947368421</v>
      </c>
      <c r="O911" s="707">
        <f t="shared" si="120"/>
        <v>2864842.1052631582</v>
      </c>
    </row>
    <row r="912" spans="1:15" ht="30">
      <c r="A912" s="697"/>
      <c r="B912" s="691" t="s">
        <v>694</v>
      </c>
      <c r="C912" s="692" t="s">
        <v>691</v>
      </c>
      <c r="D912" s="185" t="s">
        <v>697</v>
      </c>
      <c r="E912" s="693" t="s">
        <v>706</v>
      </c>
      <c r="F912" s="680">
        <f t="shared" si="121"/>
        <v>4.68</v>
      </c>
      <c r="G912" s="680">
        <v>4.68</v>
      </c>
      <c r="H912" s="680"/>
      <c r="I912" s="703"/>
      <c r="J912" s="704">
        <v>1800000</v>
      </c>
      <c r="K912" s="703">
        <v>12</v>
      </c>
      <c r="L912" s="705">
        <v>665</v>
      </c>
      <c r="M912" s="706">
        <v>52</v>
      </c>
      <c r="N912" s="707">
        <f t="shared" si="119"/>
        <v>102315.78947368421</v>
      </c>
      <c r="O912" s="707">
        <f t="shared" si="120"/>
        <v>1064084.210526316</v>
      </c>
    </row>
    <row r="913" spans="1:15">
      <c r="A913" s="697"/>
      <c r="B913" s="691" t="s">
        <v>694</v>
      </c>
      <c r="C913" s="692" t="s">
        <v>691</v>
      </c>
      <c r="D913" s="185" t="s">
        <v>707</v>
      </c>
      <c r="E913" s="700"/>
      <c r="F913" s="680">
        <f t="shared" si="121"/>
        <v>5.22</v>
      </c>
      <c r="G913" s="680">
        <v>5.0199999999999996</v>
      </c>
      <c r="H913" s="680">
        <v>0.2</v>
      </c>
      <c r="I913" s="703"/>
      <c r="J913" s="704">
        <v>1800000</v>
      </c>
      <c r="K913" s="703">
        <v>12</v>
      </c>
      <c r="L913" s="705">
        <v>665</v>
      </c>
      <c r="M913" s="706">
        <v>53</v>
      </c>
      <c r="N913" s="707">
        <f t="shared" si="119"/>
        <v>114121.45748987855</v>
      </c>
      <c r="O913" s="707">
        <f t="shared" si="120"/>
        <v>1209687.4493927127</v>
      </c>
    </row>
    <row r="914" spans="1:15">
      <c r="A914" s="697"/>
      <c r="B914" s="691" t="s">
        <v>694</v>
      </c>
      <c r="C914" s="692" t="s">
        <v>691</v>
      </c>
      <c r="D914" s="185" t="s">
        <v>708</v>
      </c>
      <c r="E914" s="699" t="s">
        <v>665</v>
      </c>
      <c r="F914" s="680">
        <f t="shared" si="121"/>
        <v>4.34</v>
      </c>
      <c r="G914" s="680">
        <v>4.34</v>
      </c>
      <c r="H914" s="680"/>
      <c r="I914" s="703"/>
      <c r="J914" s="704">
        <v>1800000</v>
      </c>
      <c r="K914" s="703">
        <v>12</v>
      </c>
      <c r="L914" s="705">
        <v>665</v>
      </c>
      <c r="M914" s="706">
        <v>35</v>
      </c>
      <c r="N914" s="707">
        <f t="shared" si="119"/>
        <v>94882.5910931174</v>
      </c>
      <c r="O914" s="707">
        <f t="shared" si="120"/>
        <v>664178.13765182183</v>
      </c>
    </row>
    <row r="915" spans="1:15">
      <c r="A915" s="697"/>
      <c r="B915" s="691" t="s">
        <v>694</v>
      </c>
      <c r="C915" s="692" t="s">
        <v>691</v>
      </c>
      <c r="D915" s="185" t="s">
        <v>709</v>
      </c>
      <c r="E915" s="699" t="s">
        <v>710</v>
      </c>
      <c r="F915" s="680">
        <f t="shared" si="121"/>
        <v>4.68</v>
      </c>
      <c r="G915" s="680">
        <v>4.68</v>
      </c>
      <c r="H915" s="680"/>
      <c r="I915" s="680"/>
      <c r="J915" s="694">
        <v>1800000</v>
      </c>
      <c r="K915" s="680">
        <v>12</v>
      </c>
      <c r="L915" s="695">
        <v>665</v>
      </c>
      <c r="M915" s="696">
        <v>105</v>
      </c>
      <c r="N915" s="17">
        <f t="shared" si="119"/>
        <v>102315.78947368421</v>
      </c>
      <c r="O915" s="17">
        <f t="shared" si="120"/>
        <v>2148631.5789473685</v>
      </c>
    </row>
    <row r="916" spans="1:15">
      <c r="A916" s="697"/>
      <c r="B916" s="691" t="s">
        <v>694</v>
      </c>
      <c r="C916" s="692" t="s">
        <v>691</v>
      </c>
      <c r="D916" s="185" t="s">
        <v>711</v>
      </c>
      <c r="E916" s="699" t="s">
        <v>712</v>
      </c>
      <c r="F916" s="709">
        <f t="shared" si="121"/>
        <v>4.34</v>
      </c>
      <c r="G916" s="709">
        <v>4.34</v>
      </c>
      <c r="H916" s="680"/>
      <c r="I916" s="680"/>
      <c r="J916" s="694">
        <v>1800000</v>
      </c>
      <c r="K916" s="680">
        <v>12</v>
      </c>
      <c r="L916" s="695">
        <v>665</v>
      </c>
      <c r="M916" s="696">
        <v>70</v>
      </c>
      <c r="N916" s="17">
        <f t="shared" si="119"/>
        <v>94882.5910931174</v>
      </c>
      <c r="O916" s="17">
        <f t="shared" si="120"/>
        <v>1328356.2753036437</v>
      </c>
    </row>
    <row r="917" spans="1:15">
      <c r="A917" s="697"/>
      <c r="B917" s="691" t="s">
        <v>694</v>
      </c>
      <c r="C917" s="692" t="s">
        <v>691</v>
      </c>
      <c r="D917" s="710" t="s">
        <v>713</v>
      </c>
      <c r="E917" s="507" t="s">
        <v>714</v>
      </c>
      <c r="F917" s="709">
        <f t="shared" si="121"/>
        <v>3.99</v>
      </c>
      <c r="G917" s="709">
        <v>3.99</v>
      </c>
      <c r="H917" s="680"/>
      <c r="I917" s="680"/>
      <c r="J917" s="694">
        <v>1800000</v>
      </c>
      <c r="K917" s="680">
        <v>12</v>
      </c>
      <c r="L917" s="695">
        <v>665</v>
      </c>
      <c r="M917" s="696">
        <v>35</v>
      </c>
      <c r="N917" s="17">
        <f t="shared" si="119"/>
        <v>87230.769230769234</v>
      </c>
      <c r="O917" s="17">
        <f t="shared" si="120"/>
        <v>610615.38461538462</v>
      </c>
    </row>
    <row r="918" spans="1:15">
      <c r="A918" s="711"/>
      <c r="B918" s="342" t="s">
        <v>694</v>
      </c>
      <c r="C918" s="316" t="s">
        <v>691</v>
      </c>
      <c r="D918" s="15" t="s">
        <v>148</v>
      </c>
      <c r="E918" s="700"/>
      <c r="F918" s="680">
        <f t="shared" si="121"/>
        <v>2.34</v>
      </c>
      <c r="G918" s="680">
        <v>2.34</v>
      </c>
      <c r="H918" s="680"/>
      <c r="I918" s="680"/>
      <c r="J918" s="694">
        <v>1800000</v>
      </c>
      <c r="K918" s="680">
        <v>12</v>
      </c>
      <c r="L918" s="695">
        <v>665</v>
      </c>
      <c r="M918" s="712">
        <v>35</v>
      </c>
      <c r="N918" s="17">
        <f t="shared" si="119"/>
        <v>51157.894736842107</v>
      </c>
      <c r="O918" s="17">
        <f t="shared" si="120"/>
        <v>358105.26315789478</v>
      </c>
    </row>
    <row r="919" spans="1:15">
      <c r="A919" s="690">
        <v>2</v>
      </c>
      <c r="B919" s="691" t="s">
        <v>715</v>
      </c>
      <c r="C919" s="692" t="s">
        <v>678</v>
      </c>
      <c r="D919" s="15" t="s">
        <v>701</v>
      </c>
      <c r="E919" s="708" t="s">
        <v>716</v>
      </c>
      <c r="F919" s="680">
        <f t="shared" si="121"/>
        <v>4.68</v>
      </c>
      <c r="G919" s="680">
        <v>4.68</v>
      </c>
      <c r="H919" s="680"/>
      <c r="I919" s="680"/>
      <c r="J919" s="713">
        <v>1800000</v>
      </c>
      <c r="K919" s="680">
        <v>12</v>
      </c>
      <c r="L919" s="714">
        <v>665</v>
      </c>
      <c r="M919" s="696">
        <v>35</v>
      </c>
      <c r="N919" s="17">
        <f t="shared" si="119"/>
        <v>102315.78947368421</v>
      </c>
      <c r="O919" s="17">
        <f t="shared" si="120"/>
        <v>716210.52631578955</v>
      </c>
    </row>
    <row r="920" spans="1:15">
      <c r="A920" s="697"/>
      <c r="B920" s="691" t="s">
        <v>715</v>
      </c>
      <c r="C920" s="692" t="s">
        <v>678</v>
      </c>
      <c r="D920" s="1122" t="s">
        <v>717</v>
      </c>
      <c r="E920" s="699" t="s">
        <v>718</v>
      </c>
      <c r="F920" s="715">
        <f t="shared" si="121"/>
        <v>4.83</v>
      </c>
      <c r="G920" s="680">
        <v>4.68</v>
      </c>
      <c r="H920" s="680">
        <v>0.15</v>
      </c>
      <c r="I920" s="680"/>
      <c r="J920" s="713">
        <v>1800000</v>
      </c>
      <c r="K920" s="680">
        <v>12</v>
      </c>
      <c r="L920" s="714">
        <v>665</v>
      </c>
      <c r="M920" s="696">
        <v>140</v>
      </c>
      <c r="N920" s="17">
        <f t="shared" si="119"/>
        <v>105595.14170040486</v>
      </c>
      <c r="O920" s="17">
        <f t="shared" si="120"/>
        <v>2956663.9676113361</v>
      </c>
    </row>
    <row r="921" spans="1:15">
      <c r="A921" s="697"/>
      <c r="B921" s="691" t="s">
        <v>715</v>
      </c>
      <c r="C921" s="692" t="s">
        <v>678</v>
      </c>
      <c r="D921" s="1123"/>
      <c r="E921" s="699" t="s">
        <v>700</v>
      </c>
      <c r="F921" s="680">
        <f t="shared" si="121"/>
        <v>4.83</v>
      </c>
      <c r="G921" s="680">
        <v>4.68</v>
      </c>
      <c r="H921" s="680">
        <v>0.15</v>
      </c>
      <c r="I921" s="680"/>
      <c r="J921" s="716">
        <v>1800000</v>
      </c>
      <c r="K921" s="680">
        <v>12</v>
      </c>
      <c r="L921" s="714">
        <v>665</v>
      </c>
      <c r="M921" s="696">
        <v>105</v>
      </c>
      <c r="N921" s="17">
        <f t="shared" si="119"/>
        <v>105595.14170040486</v>
      </c>
      <c r="O921" s="17">
        <f t="shared" si="120"/>
        <v>2217497.9757085019</v>
      </c>
    </row>
    <row r="922" spans="1:15">
      <c r="A922" s="697"/>
      <c r="B922" s="691" t="s">
        <v>715</v>
      </c>
      <c r="C922" s="692" t="s">
        <v>678</v>
      </c>
      <c r="D922" s="185" t="s">
        <v>719</v>
      </c>
      <c r="E922" s="508" t="s">
        <v>703</v>
      </c>
      <c r="F922" s="680">
        <f t="shared" si="121"/>
        <v>5.27</v>
      </c>
      <c r="G922" s="680">
        <v>5.0199999999999996</v>
      </c>
      <c r="H922" s="680">
        <v>0.25</v>
      </c>
      <c r="I922" s="680"/>
      <c r="J922" s="716">
        <v>1800000</v>
      </c>
      <c r="K922" s="680">
        <v>12</v>
      </c>
      <c r="L922" s="714">
        <v>665</v>
      </c>
      <c r="M922" s="696">
        <v>18</v>
      </c>
      <c r="N922" s="17">
        <f t="shared" si="119"/>
        <v>115214.57489878543</v>
      </c>
      <c r="O922" s="17">
        <f t="shared" si="120"/>
        <v>414772.46963562758</v>
      </c>
    </row>
    <row r="923" spans="1:15">
      <c r="A923" s="697"/>
      <c r="B923" s="691" t="s">
        <v>715</v>
      </c>
      <c r="C923" s="692" t="s">
        <v>678</v>
      </c>
      <c r="D923" s="136" t="s">
        <v>720</v>
      </c>
      <c r="E923" s="508"/>
      <c r="F923" s="709">
        <f t="shared" si="121"/>
        <v>4.34</v>
      </c>
      <c r="G923" s="709">
        <v>4.34</v>
      </c>
      <c r="H923" s="680"/>
      <c r="I923" s="680"/>
      <c r="J923" s="716">
        <v>1800000</v>
      </c>
      <c r="K923" s="680">
        <v>12</v>
      </c>
      <c r="L923" s="714">
        <v>665</v>
      </c>
      <c r="M923" s="696">
        <v>0</v>
      </c>
      <c r="N923" s="17">
        <f t="shared" si="119"/>
        <v>94882.5910931174</v>
      </c>
      <c r="O923" s="17">
        <f t="shared" si="120"/>
        <v>0</v>
      </c>
    </row>
    <row r="924" spans="1:15">
      <c r="A924" s="697"/>
      <c r="B924" s="691" t="s">
        <v>715</v>
      </c>
      <c r="C924" s="692"/>
      <c r="D924" s="717"/>
      <c r="E924" s="508"/>
      <c r="F924" s="709">
        <f t="shared" si="121"/>
        <v>4.68</v>
      </c>
      <c r="G924" s="709">
        <v>4.68</v>
      </c>
      <c r="H924" s="680"/>
      <c r="I924" s="680"/>
      <c r="J924" s="716">
        <v>1800000</v>
      </c>
      <c r="K924" s="680">
        <v>12</v>
      </c>
      <c r="L924" s="714">
        <v>665</v>
      </c>
      <c r="M924" s="696">
        <v>17</v>
      </c>
      <c r="N924" s="17">
        <f t="shared" si="119"/>
        <v>102315.78947368421</v>
      </c>
      <c r="O924" s="17">
        <f t="shared" si="120"/>
        <v>347873.68421052635</v>
      </c>
    </row>
    <row r="925" spans="1:15">
      <c r="A925" s="697"/>
      <c r="B925" s="691" t="s">
        <v>715</v>
      </c>
      <c r="C925" s="692" t="s">
        <v>678</v>
      </c>
      <c r="D925" s="185" t="s">
        <v>717</v>
      </c>
      <c r="E925" s="508" t="s">
        <v>704</v>
      </c>
      <c r="F925" s="680">
        <f t="shared" si="121"/>
        <v>4.83</v>
      </c>
      <c r="G925" s="680">
        <v>4.68</v>
      </c>
      <c r="H925" s="680">
        <v>0.15</v>
      </c>
      <c r="I925" s="680"/>
      <c r="J925" s="716">
        <v>1800000</v>
      </c>
      <c r="K925" s="680">
        <v>12</v>
      </c>
      <c r="L925" s="714">
        <v>665</v>
      </c>
      <c r="M925" s="696">
        <v>43</v>
      </c>
      <c r="N925" s="17">
        <f t="shared" si="119"/>
        <v>105595.14170040486</v>
      </c>
      <c r="O925" s="17">
        <f t="shared" si="120"/>
        <v>908118.21862348181</v>
      </c>
    </row>
    <row r="926" spans="1:15">
      <c r="A926" s="697"/>
      <c r="B926" s="691" t="s">
        <v>715</v>
      </c>
      <c r="C926" s="692" t="s">
        <v>678</v>
      </c>
      <c r="D926" s="136" t="s">
        <v>720</v>
      </c>
      <c r="E926" s="508"/>
      <c r="F926" s="709">
        <f t="shared" si="121"/>
        <v>4.34</v>
      </c>
      <c r="G926" s="709">
        <v>4.34</v>
      </c>
      <c r="H926" s="680"/>
      <c r="I926" s="680"/>
      <c r="J926" s="716">
        <v>1800000</v>
      </c>
      <c r="K926" s="680">
        <v>12</v>
      </c>
      <c r="L926" s="714">
        <v>665</v>
      </c>
      <c r="M926" s="696">
        <v>49</v>
      </c>
      <c r="N926" s="17">
        <f t="shared" si="119"/>
        <v>94882.5910931174</v>
      </c>
      <c r="O926" s="17">
        <f t="shared" si="120"/>
        <v>929849.39271255059</v>
      </c>
    </row>
    <row r="927" spans="1:15">
      <c r="A927" s="697"/>
      <c r="B927" s="691" t="s">
        <v>715</v>
      </c>
      <c r="C927" s="692" t="s">
        <v>678</v>
      </c>
      <c r="D927" s="717"/>
      <c r="E927" s="508"/>
      <c r="F927" s="709">
        <f t="shared" si="121"/>
        <v>4.68</v>
      </c>
      <c r="G927" s="709">
        <v>4.68</v>
      </c>
      <c r="H927" s="680"/>
      <c r="I927" s="680"/>
      <c r="J927" s="716">
        <v>1800000</v>
      </c>
      <c r="K927" s="680">
        <v>12</v>
      </c>
      <c r="L927" s="714">
        <v>665</v>
      </c>
      <c r="M927" s="696">
        <v>48</v>
      </c>
      <c r="N927" s="17">
        <f t="shared" si="119"/>
        <v>102315.78947368421</v>
      </c>
      <c r="O927" s="17">
        <f t="shared" si="120"/>
        <v>982231.57894736854</v>
      </c>
    </row>
    <row r="928" spans="1:15">
      <c r="A928" s="697"/>
      <c r="B928" s="691" t="s">
        <v>715</v>
      </c>
      <c r="C928" s="692" t="s">
        <v>678</v>
      </c>
      <c r="D928" s="185" t="s">
        <v>419</v>
      </c>
      <c r="E928" s="699" t="s">
        <v>122</v>
      </c>
      <c r="F928" s="680">
        <f t="shared" si="121"/>
        <v>4.34</v>
      </c>
      <c r="G928" s="680">
        <v>4.34</v>
      </c>
      <c r="H928" s="680"/>
      <c r="I928" s="680"/>
      <c r="J928" s="716">
        <v>1800000</v>
      </c>
      <c r="K928" s="680">
        <v>12</v>
      </c>
      <c r="L928" s="714">
        <v>665</v>
      </c>
      <c r="M928" s="696">
        <v>35</v>
      </c>
      <c r="N928" s="17">
        <f t="shared" si="119"/>
        <v>94882.5910931174</v>
      </c>
      <c r="O928" s="17">
        <f t="shared" si="120"/>
        <v>664178.13765182183</v>
      </c>
    </row>
    <row r="929" spans="1:15">
      <c r="A929" s="697"/>
      <c r="B929" s="691" t="s">
        <v>715</v>
      </c>
      <c r="C929" s="692" t="s">
        <v>678</v>
      </c>
      <c r="D929" s="185" t="s">
        <v>701</v>
      </c>
      <c r="E929" s="699" t="s">
        <v>721</v>
      </c>
      <c r="F929" s="680">
        <f t="shared" si="121"/>
        <v>4.68</v>
      </c>
      <c r="G929" s="680">
        <v>4.68</v>
      </c>
      <c r="H929" s="680"/>
      <c r="I929" s="680"/>
      <c r="J929" s="716">
        <v>1800000</v>
      </c>
      <c r="K929" s="680">
        <v>12</v>
      </c>
      <c r="L929" s="714">
        <v>665</v>
      </c>
      <c r="M929" s="696">
        <v>140</v>
      </c>
      <c r="N929" s="17">
        <f t="shared" si="119"/>
        <v>102315.78947368421</v>
      </c>
      <c r="O929" s="17">
        <f t="shared" si="120"/>
        <v>2864842.1052631582</v>
      </c>
    </row>
    <row r="930" spans="1:15" ht="30">
      <c r="A930" s="697"/>
      <c r="B930" s="691" t="s">
        <v>715</v>
      </c>
      <c r="C930" s="692" t="s">
        <v>678</v>
      </c>
      <c r="D930" s="185" t="s">
        <v>697</v>
      </c>
      <c r="E930" s="718" t="s">
        <v>706</v>
      </c>
      <c r="F930" s="680">
        <f t="shared" si="121"/>
        <v>4.68</v>
      </c>
      <c r="G930" s="680">
        <v>4.68</v>
      </c>
      <c r="H930" s="680"/>
      <c r="I930" s="680"/>
      <c r="J930" s="716">
        <v>1800000</v>
      </c>
      <c r="K930" s="680">
        <v>12</v>
      </c>
      <c r="L930" s="714">
        <v>665</v>
      </c>
      <c r="M930" s="696">
        <v>52</v>
      </c>
      <c r="N930" s="17">
        <f t="shared" si="119"/>
        <v>102315.78947368421</v>
      </c>
      <c r="O930" s="17">
        <f t="shared" si="120"/>
        <v>1064084.210526316</v>
      </c>
    </row>
    <row r="931" spans="1:15">
      <c r="A931" s="697"/>
      <c r="B931" s="691" t="s">
        <v>715</v>
      </c>
      <c r="C931" s="692" t="s">
        <v>678</v>
      </c>
      <c r="D931" s="185" t="s">
        <v>707</v>
      </c>
      <c r="E931" s="508"/>
      <c r="F931" s="680">
        <f t="shared" si="121"/>
        <v>5.22</v>
      </c>
      <c r="G931" s="680">
        <v>5.0199999999999996</v>
      </c>
      <c r="H931" s="680">
        <v>0.2</v>
      </c>
      <c r="I931" s="680"/>
      <c r="J931" s="716">
        <v>1800000</v>
      </c>
      <c r="K931" s="680">
        <v>12</v>
      </c>
      <c r="L931" s="714">
        <v>665</v>
      </c>
      <c r="M931" s="696">
        <v>53</v>
      </c>
      <c r="N931" s="17">
        <f t="shared" si="119"/>
        <v>114121.45748987855</v>
      </c>
      <c r="O931" s="17">
        <f t="shared" si="120"/>
        <v>1209687.4493927127</v>
      </c>
    </row>
    <row r="932" spans="1:15">
      <c r="A932" s="697"/>
      <c r="B932" s="691" t="s">
        <v>715</v>
      </c>
      <c r="C932" s="692" t="s">
        <v>678</v>
      </c>
      <c r="D932" s="185" t="s">
        <v>708</v>
      </c>
      <c r="E932" s="699" t="s">
        <v>665</v>
      </c>
      <c r="F932" s="680">
        <f t="shared" si="121"/>
        <v>4.34</v>
      </c>
      <c r="G932" s="680">
        <v>4.34</v>
      </c>
      <c r="H932" s="680"/>
      <c r="I932" s="680"/>
      <c r="J932" s="716">
        <v>1800000</v>
      </c>
      <c r="K932" s="680">
        <v>12</v>
      </c>
      <c r="L932" s="714">
        <v>665</v>
      </c>
      <c r="M932" s="696">
        <v>35</v>
      </c>
      <c r="N932" s="17">
        <f t="shared" si="119"/>
        <v>94882.5910931174</v>
      </c>
      <c r="O932" s="17">
        <f t="shared" si="120"/>
        <v>664178.13765182183</v>
      </c>
    </row>
    <row r="933" spans="1:15">
      <c r="A933" s="697"/>
      <c r="B933" s="691" t="s">
        <v>715</v>
      </c>
      <c r="C933" s="692" t="s">
        <v>678</v>
      </c>
      <c r="D933" s="185" t="s">
        <v>722</v>
      </c>
      <c r="E933" s="699" t="s">
        <v>710</v>
      </c>
      <c r="F933" s="680">
        <f>G933</f>
        <v>4.68</v>
      </c>
      <c r="G933" s="680">
        <v>4.68</v>
      </c>
      <c r="H933" s="680"/>
      <c r="I933" s="680"/>
      <c r="J933" s="716">
        <v>1800000</v>
      </c>
      <c r="K933" s="680">
        <v>12</v>
      </c>
      <c r="L933" s="714">
        <v>665</v>
      </c>
      <c r="M933" s="696">
        <v>105</v>
      </c>
      <c r="N933" s="17">
        <f t="shared" si="119"/>
        <v>102315.78947368421</v>
      </c>
      <c r="O933" s="17">
        <f t="shared" si="120"/>
        <v>2148631.5789473685</v>
      </c>
    </row>
    <row r="934" spans="1:15">
      <c r="A934" s="697"/>
      <c r="B934" s="691" t="s">
        <v>715</v>
      </c>
      <c r="C934" s="692" t="s">
        <v>678</v>
      </c>
      <c r="D934" s="185" t="s">
        <v>711</v>
      </c>
      <c r="E934" s="699" t="s">
        <v>712</v>
      </c>
      <c r="F934" s="680">
        <f t="shared" si="121"/>
        <v>4.34</v>
      </c>
      <c r="G934" s="680">
        <v>4.34</v>
      </c>
      <c r="H934" s="680"/>
      <c r="I934" s="680"/>
      <c r="J934" s="716">
        <v>1800000</v>
      </c>
      <c r="K934" s="680">
        <v>12</v>
      </c>
      <c r="L934" s="714">
        <v>665</v>
      </c>
      <c r="M934" s="696">
        <v>70</v>
      </c>
      <c r="N934" s="17">
        <f t="shared" si="119"/>
        <v>94882.5910931174</v>
      </c>
      <c r="O934" s="17">
        <f t="shared" si="120"/>
        <v>1328356.2753036437</v>
      </c>
    </row>
    <row r="935" spans="1:15">
      <c r="A935" s="697"/>
      <c r="B935" s="691" t="s">
        <v>715</v>
      </c>
      <c r="C935" s="692" t="s">
        <v>678</v>
      </c>
      <c r="D935" s="185" t="s">
        <v>713</v>
      </c>
      <c r="E935" s="508" t="s">
        <v>714</v>
      </c>
      <c r="F935" s="680">
        <f t="shared" si="121"/>
        <v>3.99</v>
      </c>
      <c r="G935" s="680">
        <v>3.99</v>
      </c>
      <c r="H935" s="680"/>
      <c r="I935" s="680"/>
      <c r="J935" s="716">
        <v>1800000</v>
      </c>
      <c r="K935" s="680">
        <v>12</v>
      </c>
      <c r="L935" s="714">
        <v>665</v>
      </c>
      <c r="M935" s="696">
        <v>35</v>
      </c>
      <c r="N935" s="17">
        <f t="shared" si="119"/>
        <v>87230.769230769234</v>
      </c>
      <c r="O935" s="17">
        <f t="shared" si="120"/>
        <v>610615.38461538462</v>
      </c>
    </row>
    <row r="936" spans="1:15">
      <c r="A936" s="711"/>
      <c r="B936" s="691" t="s">
        <v>715</v>
      </c>
      <c r="C936" s="692" t="s">
        <v>678</v>
      </c>
      <c r="D936" s="15" t="s">
        <v>148</v>
      </c>
      <c r="E936" s="508"/>
      <c r="F936" s="680">
        <f t="shared" si="121"/>
        <v>2.34</v>
      </c>
      <c r="G936" s="680">
        <v>2.34</v>
      </c>
      <c r="H936" s="680"/>
      <c r="I936" s="680"/>
      <c r="J936" s="716">
        <v>1800000</v>
      </c>
      <c r="K936" s="680">
        <v>12</v>
      </c>
      <c r="L936" s="714">
        <v>665</v>
      </c>
      <c r="M936" s="712">
        <v>35</v>
      </c>
      <c r="N936" s="17">
        <f t="shared" si="119"/>
        <v>51157.894736842107</v>
      </c>
      <c r="O936" s="17">
        <f t="shared" si="120"/>
        <v>358105.26315789478</v>
      </c>
    </row>
    <row r="937" spans="1:15" ht="25.5">
      <c r="A937" s="690">
        <v>3</v>
      </c>
      <c r="B937" s="719" t="s">
        <v>723</v>
      </c>
      <c r="C937" s="692" t="s">
        <v>724</v>
      </c>
      <c r="D937" s="15" t="s">
        <v>701</v>
      </c>
      <c r="E937" s="699" t="s">
        <v>716</v>
      </c>
      <c r="F937" s="680">
        <f>G937+H937+I937</f>
        <v>4.68</v>
      </c>
      <c r="G937" s="680">
        <v>4.68</v>
      </c>
      <c r="H937" s="680"/>
      <c r="I937" s="680"/>
      <c r="J937" s="716">
        <v>1800000</v>
      </c>
      <c r="K937" s="680">
        <v>12</v>
      </c>
      <c r="L937" s="720">
        <v>665</v>
      </c>
      <c r="M937" s="696">
        <v>35</v>
      </c>
      <c r="N937" s="17">
        <f t="shared" si="119"/>
        <v>102315.78947368421</v>
      </c>
      <c r="O937" s="17">
        <f t="shared" si="120"/>
        <v>716210.52631578955</v>
      </c>
    </row>
    <row r="938" spans="1:15" ht="25.5">
      <c r="A938" s="697"/>
      <c r="B938" s="719" t="s">
        <v>723</v>
      </c>
      <c r="C938" s="692" t="s">
        <v>724</v>
      </c>
      <c r="D938" s="185" t="s">
        <v>705</v>
      </c>
      <c r="E938" s="508" t="s">
        <v>718</v>
      </c>
      <c r="F938" s="709">
        <f t="shared" ref="F938:F957" si="122">G938+H938+I938</f>
        <v>5.0199999999999996</v>
      </c>
      <c r="G938" s="680">
        <v>5.0199999999999996</v>
      </c>
      <c r="H938" s="680"/>
      <c r="I938" s="680"/>
      <c r="J938" s="716">
        <v>1800000</v>
      </c>
      <c r="K938" s="680">
        <v>12</v>
      </c>
      <c r="L938" s="720">
        <v>665</v>
      </c>
      <c r="M938" s="696">
        <v>108</v>
      </c>
      <c r="N938" s="17">
        <f t="shared" si="119"/>
        <v>109748.98785425101</v>
      </c>
      <c r="O938" s="17">
        <f t="shared" si="120"/>
        <v>2370578.1376518221</v>
      </c>
    </row>
    <row r="939" spans="1:15" ht="25.5">
      <c r="A939" s="697"/>
      <c r="B939" s="719" t="s">
        <v>723</v>
      </c>
      <c r="C939" s="692" t="s">
        <v>724</v>
      </c>
      <c r="D939" s="185" t="s">
        <v>705</v>
      </c>
      <c r="E939" s="508"/>
      <c r="F939" s="709">
        <f t="shared" si="122"/>
        <v>5.36</v>
      </c>
      <c r="G939" s="680">
        <v>5.36</v>
      </c>
      <c r="H939" s="680"/>
      <c r="I939" s="680"/>
      <c r="J939" s="716">
        <v>1800000</v>
      </c>
      <c r="K939" s="680">
        <v>12</v>
      </c>
      <c r="L939" s="720">
        <v>665</v>
      </c>
      <c r="M939" s="696">
        <v>32</v>
      </c>
      <c r="N939" s="17">
        <f t="shared" si="119"/>
        <v>117182.18623481783</v>
      </c>
      <c r="O939" s="17">
        <f t="shared" si="120"/>
        <v>749965.99190283415</v>
      </c>
    </row>
    <row r="940" spans="1:15" ht="25.5">
      <c r="A940" s="697"/>
      <c r="B940" s="719" t="s">
        <v>723</v>
      </c>
      <c r="C940" s="692" t="s">
        <v>724</v>
      </c>
      <c r="D940" s="185" t="s">
        <v>725</v>
      </c>
      <c r="E940" s="508" t="s">
        <v>700</v>
      </c>
      <c r="F940" s="680">
        <f t="shared" si="122"/>
        <v>4.68</v>
      </c>
      <c r="G940" s="680">
        <v>4.68</v>
      </c>
      <c r="H940" s="680"/>
      <c r="I940" s="680"/>
      <c r="J940" s="721">
        <v>1800000</v>
      </c>
      <c r="K940" s="680">
        <v>12</v>
      </c>
      <c r="L940" s="720">
        <v>665</v>
      </c>
      <c r="M940" s="696">
        <v>35</v>
      </c>
      <c r="N940" s="17">
        <f t="shared" si="119"/>
        <v>102315.78947368421</v>
      </c>
      <c r="O940" s="17">
        <f t="shared" si="120"/>
        <v>716210.52631578955</v>
      </c>
    </row>
    <row r="941" spans="1:15" ht="25.5">
      <c r="A941" s="697"/>
      <c r="B941" s="719" t="s">
        <v>723</v>
      </c>
      <c r="C941" s="692" t="s">
        <v>724</v>
      </c>
      <c r="D941" s="185" t="s">
        <v>719</v>
      </c>
      <c r="E941" s="508"/>
      <c r="F941" s="680">
        <f t="shared" si="122"/>
        <v>5.27</v>
      </c>
      <c r="G941" s="680">
        <v>5.0199999999999996</v>
      </c>
      <c r="H941" s="680">
        <v>0.25</v>
      </c>
      <c r="I941" s="680"/>
      <c r="J941" s="721">
        <v>1800000</v>
      </c>
      <c r="K941" s="680">
        <v>12</v>
      </c>
      <c r="L941" s="720">
        <v>665</v>
      </c>
      <c r="M941" s="701">
        <v>36</v>
      </c>
      <c r="N941" s="17">
        <f t="shared" si="119"/>
        <v>115214.57489878543</v>
      </c>
      <c r="O941" s="17">
        <f t="shared" si="120"/>
        <v>829544.93927125516</v>
      </c>
    </row>
    <row r="942" spans="1:15" ht="25.5">
      <c r="A942" s="697"/>
      <c r="B942" s="719" t="s">
        <v>723</v>
      </c>
      <c r="C942" s="692" t="s">
        <v>724</v>
      </c>
      <c r="D942" s="185" t="s">
        <v>701</v>
      </c>
      <c r="E942" s="508"/>
      <c r="F942" s="680">
        <f>G942+H942+I942</f>
        <v>4.68</v>
      </c>
      <c r="G942" s="680">
        <v>4.68</v>
      </c>
      <c r="H942" s="680"/>
      <c r="I942" s="680"/>
      <c r="J942" s="721">
        <v>1800000</v>
      </c>
      <c r="K942" s="680">
        <v>12</v>
      </c>
      <c r="L942" s="720">
        <v>665</v>
      </c>
      <c r="M942" s="696">
        <v>34</v>
      </c>
      <c r="N942" s="17">
        <f t="shared" si="119"/>
        <v>102315.78947368421</v>
      </c>
      <c r="O942" s="17">
        <f t="shared" si="120"/>
        <v>695747.3684210527</v>
      </c>
    </row>
    <row r="943" spans="1:15" ht="25.5">
      <c r="A943" s="697"/>
      <c r="B943" s="719" t="s">
        <v>723</v>
      </c>
      <c r="C943" s="692" t="s">
        <v>724</v>
      </c>
      <c r="D943" s="185" t="s">
        <v>719</v>
      </c>
      <c r="E943" s="508" t="s">
        <v>703</v>
      </c>
      <c r="F943" s="680">
        <f t="shared" si="122"/>
        <v>5.27</v>
      </c>
      <c r="G943" s="680">
        <v>5.0199999999999996</v>
      </c>
      <c r="H943" s="680">
        <v>0.25</v>
      </c>
      <c r="I943" s="680"/>
      <c r="J943" s="721">
        <v>1800000</v>
      </c>
      <c r="K943" s="680">
        <v>12</v>
      </c>
      <c r="L943" s="720">
        <v>665</v>
      </c>
      <c r="M943" s="696">
        <v>18</v>
      </c>
      <c r="N943" s="17">
        <f t="shared" si="119"/>
        <v>115214.57489878543</v>
      </c>
      <c r="O943" s="17">
        <f t="shared" si="120"/>
        <v>414772.46963562758</v>
      </c>
    </row>
    <row r="944" spans="1:15" ht="25.5">
      <c r="A944" s="697"/>
      <c r="B944" s="719" t="s">
        <v>723</v>
      </c>
      <c r="C944" s="692" t="s">
        <v>724</v>
      </c>
      <c r="D944" s="136" t="s">
        <v>720</v>
      </c>
      <c r="E944" s="508"/>
      <c r="F944" s="680">
        <f t="shared" si="122"/>
        <v>4.68</v>
      </c>
      <c r="G944" s="680">
        <v>4.68</v>
      </c>
      <c r="H944" s="680"/>
      <c r="I944" s="680"/>
      <c r="J944" s="721">
        <v>1800000</v>
      </c>
      <c r="K944" s="680">
        <v>12</v>
      </c>
      <c r="L944" s="720">
        <v>665</v>
      </c>
      <c r="M944" s="696">
        <v>17</v>
      </c>
      <c r="N944" s="17">
        <f t="shared" si="119"/>
        <v>102315.78947368421</v>
      </c>
      <c r="O944" s="17">
        <f t="shared" si="120"/>
        <v>347873.68421052635</v>
      </c>
    </row>
    <row r="945" spans="1:15" ht="25.5">
      <c r="A945" s="697"/>
      <c r="B945" s="719" t="s">
        <v>723</v>
      </c>
      <c r="C945" s="692" t="s">
        <v>724</v>
      </c>
      <c r="D945" s="136" t="s">
        <v>705</v>
      </c>
      <c r="E945" s="508" t="s">
        <v>704</v>
      </c>
      <c r="F945" s="709">
        <f t="shared" si="122"/>
        <v>5.0199999999999996</v>
      </c>
      <c r="G945" s="680">
        <v>5.0199999999999996</v>
      </c>
      <c r="H945" s="680"/>
      <c r="I945" s="680"/>
      <c r="J945" s="721">
        <v>1800000</v>
      </c>
      <c r="K945" s="680">
        <v>12</v>
      </c>
      <c r="L945" s="720">
        <v>665</v>
      </c>
      <c r="M945" s="696">
        <v>30</v>
      </c>
      <c r="N945" s="17">
        <f t="shared" si="119"/>
        <v>109748.98785425101</v>
      </c>
      <c r="O945" s="17">
        <f t="shared" si="120"/>
        <v>658493.9271255061</v>
      </c>
    </row>
    <row r="946" spans="1:15" ht="25.5">
      <c r="A946" s="697"/>
      <c r="B946" s="719" t="s">
        <v>723</v>
      </c>
      <c r="C946" s="692" t="s">
        <v>724</v>
      </c>
      <c r="D946" s="136" t="s">
        <v>705</v>
      </c>
      <c r="E946" s="508"/>
      <c r="F946" s="709">
        <f t="shared" si="122"/>
        <v>5.36</v>
      </c>
      <c r="G946" s="680">
        <v>5.36</v>
      </c>
      <c r="H946" s="680"/>
      <c r="I946" s="680"/>
      <c r="J946" s="721">
        <v>1800000</v>
      </c>
      <c r="K946" s="680">
        <v>12</v>
      </c>
      <c r="L946" s="720">
        <v>665</v>
      </c>
      <c r="M946" s="696">
        <v>30</v>
      </c>
      <c r="N946" s="17">
        <f t="shared" si="119"/>
        <v>117182.18623481783</v>
      </c>
      <c r="O946" s="17">
        <f t="shared" si="120"/>
        <v>703093.11740890704</v>
      </c>
    </row>
    <row r="947" spans="1:15" ht="25.5">
      <c r="A947" s="697"/>
      <c r="B947" s="719" t="s">
        <v>723</v>
      </c>
      <c r="C947" s="692" t="s">
        <v>724</v>
      </c>
      <c r="D947" s="185" t="s">
        <v>717</v>
      </c>
      <c r="E947" s="508"/>
      <c r="F947" s="680">
        <f t="shared" si="122"/>
        <v>4.83</v>
      </c>
      <c r="G947" s="680">
        <v>4.68</v>
      </c>
      <c r="H947" s="680">
        <v>0.15</v>
      </c>
      <c r="I947" s="680"/>
      <c r="J947" s="721">
        <v>1800000</v>
      </c>
      <c r="K947" s="680">
        <v>12</v>
      </c>
      <c r="L947" s="720">
        <v>665</v>
      </c>
      <c r="M947" s="696">
        <v>43</v>
      </c>
      <c r="N947" s="17">
        <f t="shared" si="119"/>
        <v>105595.14170040486</v>
      </c>
      <c r="O947" s="17">
        <f t="shared" si="120"/>
        <v>908118.21862348181</v>
      </c>
    </row>
    <row r="948" spans="1:15" ht="25.5">
      <c r="A948" s="697"/>
      <c r="B948" s="719" t="s">
        <v>723</v>
      </c>
      <c r="C948" s="692" t="s">
        <v>724</v>
      </c>
      <c r="D948" s="185" t="s">
        <v>720</v>
      </c>
      <c r="E948" s="508"/>
      <c r="F948" s="680">
        <f t="shared" si="122"/>
        <v>4.34</v>
      </c>
      <c r="G948" s="680">
        <v>4.34</v>
      </c>
      <c r="H948" s="680"/>
      <c r="I948" s="680"/>
      <c r="J948" s="721">
        <v>1800000</v>
      </c>
      <c r="K948" s="680">
        <v>12</v>
      </c>
      <c r="L948" s="720">
        <v>665</v>
      </c>
      <c r="M948" s="696">
        <v>37</v>
      </c>
      <c r="N948" s="17">
        <f t="shared" si="119"/>
        <v>94882.5910931174</v>
      </c>
      <c r="O948" s="17">
        <f t="shared" si="120"/>
        <v>702131.17408906878</v>
      </c>
    </row>
    <row r="949" spans="1:15" ht="25.5">
      <c r="A949" s="697"/>
      <c r="B949" s="719" t="s">
        <v>723</v>
      </c>
      <c r="C949" s="692" t="s">
        <v>724</v>
      </c>
      <c r="D949" s="185" t="s">
        <v>419</v>
      </c>
      <c r="E949" s="699" t="s">
        <v>122</v>
      </c>
      <c r="F949" s="680">
        <f t="shared" si="122"/>
        <v>4.34</v>
      </c>
      <c r="G949" s="680">
        <v>4.34</v>
      </c>
      <c r="H949" s="680"/>
      <c r="I949" s="680"/>
      <c r="J949" s="721">
        <v>1800000</v>
      </c>
      <c r="K949" s="680">
        <v>12</v>
      </c>
      <c r="L949" s="720">
        <v>665</v>
      </c>
      <c r="M949" s="696">
        <v>35</v>
      </c>
      <c r="N949" s="17">
        <f t="shared" si="119"/>
        <v>94882.5910931174</v>
      </c>
      <c r="O949" s="17">
        <f t="shared" si="120"/>
        <v>664178.13765182183</v>
      </c>
    </row>
    <row r="950" spans="1:15" ht="25.5">
      <c r="A950" s="697"/>
      <c r="B950" s="719" t="s">
        <v>723</v>
      </c>
      <c r="C950" s="692" t="s">
        <v>724</v>
      </c>
      <c r="D950" s="185" t="s">
        <v>725</v>
      </c>
      <c r="E950" s="699" t="s">
        <v>721</v>
      </c>
      <c r="F950" s="680">
        <f t="shared" si="122"/>
        <v>4.68</v>
      </c>
      <c r="G950" s="680">
        <v>4.68</v>
      </c>
      <c r="H950" s="680"/>
      <c r="I950" s="680"/>
      <c r="J950" s="721">
        <v>1800000</v>
      </c>
      <c r="K950" s="680">
        <v>12</v>
      </c>
      <c r="L950" s="720">
        <v>665</v>
      </c>
      <c r="M950" s="696">
        <v>140</v>
      </c>
      <c r="N950" s="17">
        <f t="shared" ref="N950:N1013" si="123">F950*J950*K950/L950*35/52</f>
        <v>102315.78947368421</v>
      </c>
      <c r="O950" s="17">
        <f t="shared" ref="O950:O1013" si="124">N950*0.2*M950</f>
        <v>2864842.1052631582</v>
      </c>
    </row>
    <row r="951" spans="1:15" ht="30">
      <c r="A951" s="697"/>
      <c r="B951" s="719" t="s">
        <v>723</v>
      </c>
      <c r="C951" s="692" t="s">
        <v>724</v>
      </c>
      <c r="D951" s="185" t="s">
        <v>697</v>
      </c>
      <c r="E951" s="718" t="s">
        <v>726</v>
      </c>
      <c r="F951" s="680">
        <f t="shared" si="122"/>
        <v>4.68</v>
      </c>
      <c r="G951" s="680">
        <v>4.68</v>
      </c>
      <c r="H951" s="680"/>
      <c r="I951" s="680"/>
      <c r="J951" s="721">
        <v>1800000</v>
      </c>
      <c r="K951" s="680">
        <v>12</v>
      </c>
      <c r="L951" s="720">
        <v>665</v>
      </c>
      <c r="M951" s="696">
        <v>52</v>
      </c>
      <c r="N951" s="17">
        <f t="shared" si="123"/>
        <v>102315.78947368421</v>
      </c>
      <c r="O951" s="17">
        <f t="shared" si="124"/>
        <v>1064084.210526316</v>
      </c>
    </row>
    <row r="952" spans="1:15" ht="25.5">
      <c r="A952" s="697"/>
      <c r="B952" s="719" t="s">
        <v>723</v>
      </c>
      <c r="C952" s="692" t="s">
        <v>724</v>
      </c>
      <c r="D952" s="185" t="s">
        <v>707</v>
      </c>
      <c r="E952" s="508"/>
      <c r="F952" s="715">
        <f t="shared" si="122"/>
        <v>5.22</v>
      </c>
      <c r="G952" s="709">
        <v>5.0199999999999996</v>
      </c>
      <c r="H952" s="680">
        <v>0.2</v>
      </c>
      <c r="I952" s="680"/>
      <c r="J952" s="721">
        <v>1800000</v>
      </c>
      <c r="K952" s="680">
        <v>12</v>
      </c>
      <c r="L952" s="720">
        <v>665</v>
      </c>
      <c r="M952" s="696">
        <v>53</v>
      </c>
      <c r="N952" s="17">
        <f t="shared" si="123"/>
        <v>114121.45748987855</v>
      </c>
      <c r="O952" s="17">
        <f t="shared" si="124"/>
        <v>1209687.4493927127</v>
      </c>
    </row>
    <row r="953" spans="1:15" ht="25.5">
      <c r="A953" s="697"/>
      <c r="B953" s="719" t="s">
        <v>723</v>
      </c>
      <c r="C953" s="692" t="s">
        <v>724</v>
      </c>
      <c r="D953" s="185" t="s">
        <v>708</v>
      </c>
      <c r="E953" s="699" t="s">
        <v>665</v>
      </c>
      <c r="F953" s="680">
        <f t="shared" si="122"/>
        <v>4.34</v>
      </c>
      <c r="G953" s="680">
        <v>4.34</v>
      </c>
      <c r="H953" s="680"/>
      <c r="I953" s="680"/>
      <c r="J953" s="721">
        <v>1800000</v>
      </c>
      <c r="K953" s="680">
        <v>12</v>
      </c>
      <c r="L953" s="720">
        <v>665</v>
      </c>
      <c r="M953" s="696">
        <v>35</v>
      </c>
      <c r="N953" s="17">
        <f t="shared" si="123"/>
        <v>94882.5910931174</v>
      </c>
      <c r="O953" s="17">
        <f t="shared" si="124"/>
        <v>664178.13765182183</v>
      </c>
    </row>
    <row r="954" spans="1:15" ht="25.5">
      <c r="A954" s="697"/>
      <c r="B954" s="719" t="s">
        <v>723</v>
      </c>
      <c r="C954" s="692" t="s">
        <v>724</v>
      </c>
      <c r="D954" s="185" t="s">
        <v>709</v>
      </c>
      <c r="E954" s="699" t="s">
        <v>710</v>
      </c>
      <c r="F954" s="680">
        <f t="shared" si="122"/>
        <v>4.68</v>
      </c>
      <c r="G954" s="680">
        <v>4.68</v>
      </c>
      <c r="H954" s="680"/>
      <c r="I954" s="680"/>
      <c r="J954" s="721">
        <v>1800000</v>
      </c>
      <c r="K954" s="680">
        <v>12</v>
      </c>
      <c r="L954" s="720">
        <v>665</v>
      </c>
      <c r="M954" s="696">
        <v>105</v>
      </c>
      <c r="N954" s="17">
        <f t="shared" si="123"/>
        <v>102315.78947368421</v>
      </c>
      <c r="O954" s="17">
        <f t="shared" si="124"/>
        <v>2148631.5789473685</v>
      </c>
    </row>
    <row r="955" spans="1:15" ht="25.5">
      <c r="A955" s="697"/>
      <c r="B955" s="719" t="s">
        <v>723</v>
      </c>
      <c r="C955" s="692" t="s">
        <v>724</v>
      </c>
      <c r="D955" s="185" t="s">
        <v>711</v>
      </c>
      <c r="E955" s="699" t="s">
        <v>712</v>
      </c>
      <c r="F955" s="680">
        <f t="shared" si="122"/>
        <v>4.34</v>
      </c>
      <c r="G955" s="680">
        <v>4.34</v>
      </c>
      <c r="H955" s="680"/>
      <c r="I955" s="680"/>
      <c r="J955" s="721">
        <v>1800000</v>
      </c>
      <c r="K955" s="680">
        <v>12</v>
      </c>
      <c r="L955" s="720">
        <v>665</v>
      </c>
      <c r="M955" s="696">
        <v>70</v>
      </c>
      <c r="N955" s="17">
        <f t="shared" si="123"/>
        <v>94882.5910931174</v>
      </c>
      <c r="O955" s="17">
        <f t="shared" si="124"/>
        <v>1328356.2753036437</v>
      </c>
    </row>
    <row r="956" spans="1:15" ht="25.5">
      <c r="A956" s="697"/>
      <c r="B956" s="719" t="s">
        <v>723</v>
      </c>
      <c r="C956" s="692" t="s">
        <v>724</v>
      </c>
      <c r="D956" s="185" t="s">
        <v>713</v>
      </c>
      <c r="E956" s="508" t="s">
        <v>714</v>
      </c>
      <c r="F956" s="722">
        <f t="shared" si="122"/>
        <v>3.99</v>
      </c>
      <c r="G956" s="722">
        <v>3.99</v>
      </c>
      <c r="H956" s="722"/>
      <c r="I956" s="722"/>
      <c r="J956" s="723">
        <v>1800000</v>
      </c>
      <c r="K956" s="722">
        <v>12</v>
      </c>
      <c r="L956" s="720">
        <v>665</v>
      </c>
      <c r="M956" s="724">
        <v>35</v>
      </c>
      <c r="N956" s="17">
        <f t="shared" si="123"/>
        <v>87230.769230769234</v>
      </c>
      <c r="O956" s="17">
        <f t="shared" si="124"/>
        <v>610615.38461538462</v>
      </c>
    </row>
    <row r="957" spans="1:15" ht="25.5">
      <c r="A957" s="368"/>
      <c r="B957" s="347" t="s">
        <v>723</v>
      </c>
      <c r="C957" s="316" t="s">
        <v>724</v>
      </c>
      <c r="D957" s="15" t="s">
        <v>148</v>
      </c>
      <c r="E957" s="508"/>
      <c r="F957" s="680">
        <f t="shared" si="122"/>
        <v>2.34</v>
      </c>
      <c r="G957" s="680">
        <v>2.34</v>
      </c>
      <c r="H957" s="680"/>
      <c r="I957" s="680"/>
      <c r="J957" s="721">
        <v>1800000</v>
      </c>
      <c r="K957" s="680">
        <v>12</v>
      </c>
      <c r="L957" s="378">
        <v>665</v>
      </c>
      <c r="M957" s="725">
        <v>35</v>
      </c>
      <c r="N957" s="17">
        <f t="shared" si="123"/>
        <v>51157.894736842107</v>
      </c>
      <c r="O957" s="17">
        <f t="shared" si="124"/>
        <v>358105.26315789478</v>
      </c>
    </row>
    <row r="958" spans="1:15">
      <c r="A958" s="65"/>
      <c r="B958" s="1100" t="s">
        <v>727</v>
      </c>
      <c r="C958" s="1101"/>
      <c r="D958" s="66"/>
      <c r="E958" s="68"/>
      <c r="F958" s="65"/>
      <c r="G958" s="65"/>
      <c r="H958" s="65"/>
      <c r="I958" s="65"/>
      <c r="J958" s="65"/>
      <c r="K958" s="65"/>
      <c r="L958" s="65"/>
      <c r="M958" s="67">
        <f>SUM(M901:M957)</f>
        <v>3045</v>
      </c>
      <c r="N958" s="17"/>
      <c r="O958" s="64">
        <f>SUM(O901:O957)</f>
        <v>61511990.283400826</v>
      </c>
    </row>
    <row r="959" spans="1:15">
      <c r="A959" s="726" t="s">
        <v>728</v>
      </c>
      <c r="B959" s="727"/>
      <c r="C959" s="728"/>
      <c r="D959" s="729"/>
      <c r="E959" s="730"/>
      <c r="F959" s="729"/>
      <c r="G959" s="729"/>
      <c r="H959" s="729"/>
      <c r="I959" s="729"/>
      <c r="J959" s="729"/>
      <c r="K959" s="729"/>
      <c r="L959" s="729"/>
      <c r="M959" s="731"/>
      <c r="N959" s="64"/>
      <c r="O959" s="64"/>
    </row>
    <row r="960" spans="1:15">
      <c r="A960" s="732">
        <v>1</v>
      </c>
      <c r="B960" s="732" t="s">
        <v>729</v>
      </c>
      <c r="C960" s="732" t="s">
        <v>678</v>
      </c>
      <c r="D960" s="733" t="s">
        <v>730</v>
      </c>
      <c r="E960" s="488" t="s">
        <v>305</v>
      </c>
      <c r="F960" s="734">
        <f t="shared" ref="F960:F968" si="125">G960+H960+I960</f>
        <v>4.68</v>
      </c>
      <c r="G960" s="735">
        <v>4.68</v>
      </c>
      <c r="H960" s="736"/>
      <c r="I960" s="736"/>
      <c r="J960" s="737">
        <v>1800000</v>
      </c>
      <c r="K960" s="736">
        <v>12</v>
      </c>
      <c r="L960" s="732">
        <f t="shared" ref="L960" si="126">19*35</f>
        <v>665</v>
      </c>
      <c r="M960" s="732">
        <v>140</v>
      </c>
      <c r="N960" s="17">
        <f t="shared" si="123"/>
        <v>102315.78947368421</v>
      </c>
      <c r="O960" s="17">
        <f t="shared" si="124"/>
        <v>2864842.1052631582</v>
      </c>
    </row>
    <row r="961" spans="1:15" ht="30">
      <c r="A961" s="732"/>
      <c r="B961" s="732" t="s">
        <v>729</v>
      </c>
      <c r="C961" s="732" t="s">
        <v>678</v>
      </c>
      <c r="D961" s="733" t="s">
        <v>153</v>
      </c>
      <c r="E961" s="488" t="s">
        <v>731</v>
      </c>
      <c r="F961" s="734">
        <f t="shared" si="125"/>
        <v>4.68</v>
      </c>
      <c r="G961" s="735">
        <v>4.68</v>
      </c>
      <c r="H961" s="736"/>
      <c r="I961" s="736"/>
      <c r="J961" s="737">
        <v>1800000</v>
      </c>
      <c r="K961" s="736">
        <v>12</v>
      </c>
      <c r="L961" s="732">
        <f>19*35</f>
        <v>665</v>
      </c>
      <c r="M961" s="732">
        <v>52</v>
      </c>
      <c r="N961" s="17">
        <f t="shared" si="123"/>
        <v>102315.78947368421</v>
      </c>
      <c r="O961" s="17">
        <f t="shared" si="124"/>
        <v>1064084.210526316</v>
      </c>
    </row>
    <row r="962" spans="1:15">
      <c r="A962" s="732"/>
      <c r="B962" s="732" t="s">
        <v>729</v>
      </c>
      <c r="C962" s="732" t="s">
        <v>678</v>
      </c>
      <c r="D962" s="733" t="s">
        <v>732</v>
      </c>
      <c r="E962" s="1120" t="s">
        <v>733</v>
      </c>
      <c r="F962" s="734">
        <f t="shared" si="125"/>
        <v>3.99</v>
      </c>
      <c r="G962" s="735">
        <v>3.99</v>
      </c>
      <c r="H962" s="736"/>
      <c r="I962" s="736"/>
      <c r="J962" s="737">
        <v>1800000</v>
      </c>
      <c r="K962" s="736">
        <v>12</v>
      </c>
      <c r="L962" s="732">
        <f t="shared" ref="L962:L996" si="127">19*35</f>
        <v>665</v>
      </c>
      <c r="M962" s="732">
        <v>9</v>
      </c>
      <c r="N962" s="17">
        <f t="shared" si="123"/>
        <v>87230.769230769234</v>
      </c>
      <c r="O962" s="17">
        <f t="shared" si="124"/>
        <v>157015.38461538462</v>
      </c>
    </row>
    <row r="963" spans="1:15">
      <c r="A963" s="732"/>
      <c r="B963" s="732" t="s">
        <v>729</v>
      </c>
      <c r="C963" s="732" t="s">
        <v>678</v>
      </c>
      <c r="D963" s="733" t="s">
        <v>732</v>
      </c>
      <c r="E963" s="1121"/>
      <c r="F963" s="734">
        <f t="shared" si="125"/>
        <v>4.32</v>
      </c>
      <c r="G963" s="738">
        <v>4.32</v>
      </c>
      <c r="H963" s="736"/>
      <c r="I963" s="736"/>
      <c r="J963" s="737">
        <v>1800000</v>
      </c>
      <c r="K963" s="736">
        <v>12</v>
      </c>
      <c r="L963" s="732">
        <f t="shared" si="127"/>
        <v>665</v>
      </c>
      <c r="M963" s="732">
        <v>79</v>
      </c>
      <c r="N963" s="17">
        <f t="shared" si="123"/>
        <v>94445.34412955468</v>
      </c>
      <c r="O963" s="17">
        <f t="shared" si="124"/>
        <v>1492236.4372469641</v>
      </c>
    </row>
    <row r="964" spans="1:15">
      <c r="A964" s="732"/>
      <c r="B964" s="732" t="s">
        <v>729</v>
      </c>
      <c r="C964" s="732" t="s">
        <v>678</v>
      </c>
      <c r="D964" s="733" t="s">
        <v>420</v>
      </c>
      <c r="E964" s="1120" t="s">
        <v>115</v>
      </c>
      <c r="F964" s="734">
        <f t="shared" si="125"/>
        <v>4.1500000000000004</v>
      </c>
      <c r="G964" s="738">
        <v>4</v>
      </c>
      <c r="H964" s="736">
        <v>0.15</v>
      </c>
      <c r="I964" s="736"/>
      <c r="J964" s="737">
        <v>1800000</v>
      </c>
      <c r="K964" s="736">
        <v>12</v>
      </c>
      <c r="L964" s="732">
        <f t="shared" si="127"/>
        <v>665</v>
      </c>
      <c r="M964" s="732">
        <v>9</v>
      </c>
      <c r="N964" s="17">
        <f t="shared" si="123"/>
        <v>90728.744939271273</v>
      </c>
      <c r="O964" s="17">
        <f t="shared" si="124"/>
        <v>163311.74089068829</v>
      </c>
    </row>
    <row r="965" spans="1:15">
      <c r="A965" s="732"/>
      <c r="B965" s="732" t="s">
        <v>729</v>
      </c>
      <c r="C965" s="732" t="s">
        <v>678</v>
      </c>
      <c r="D965" s="733" t="s">
        <v>420</v>
      </c>
      <c r="E965" s="1121"/>
      <c r="F965" s="734">
        <f t="shared" si="125"/>
        <v>4.49</v>
      </c>
      <c r="G965" s="735">
        <v>4.34</v>
      </c>
      <c r="H965" s="736">
        <v>0.15</v>
      </c>
      <c r="I965" s="736"/>
      <c r="J965" s="737">
        <v>1800000</v>
      </c>
      <c r="K965" s="736">
        <v>12</v>
      </c>
      <c r="L965" s="732">
        <f t="shared" si="127"/>
        <v>665</v>
      </c>
      <c r="M965" s="732">
        <v>96</v>
      </c>
      <c r="N965" s="17">
        <f t="shared" si="123"/>
        <v>98161.943319838043</v>
      </c>
      <c r="O965" s="17">
        <f t="shared" si="124"/>
        <v>1884709.3117408906</v>
      </c>
    </row>
    <row r="966" spans="1:15">
      <c r="A966" s="732"/>
      <c r="B966" s="732" t="s">
        <v>729</v>
      </c>
      <c r="C966" s="732" t="s">
        <v>678</v>
      </c>
      <c r="D966" s="733" t="s">
        <v>734</v>
      </c>
      <c r="E966" s="488" t="s">
        <v>122</v>
      </c>
      <c r="F966" s="734">
        <f t="shared" si="125"/>
        <v>4</v>
      </c>
      <c r="G966" s="738">
        <v>4</v>
      </c>
      <c r="H966" s="736"/>
      <c r="I966" s="736"/>
      <c r="J966" s="737">
        <v>1800000</v>
      </c>
      <c r="K966" s="736">
        <v>12</v>
      </c>
      <c r="L966" s="732">
        <f t="shared" si="127"/>
        <v>665</v>
      </c>
      <c r="M966" s="732">
        <v>35</v>
      </c>
      <c r="N966" s="17">
        <f t="shared" si="123"/>
        <v>87449.392712550616</v>
      </c>
      <c r="O966" s="17">
        <f t="shared" si="124"/>
        <v>612145.74898785434</v>
      </c>
    </row>
    <row r="967" spans="1:15">
      <c r="A967" s="732"/>
      <c r="B967" s="732" t="s">
        <v>729</v>
      </c>
      <c r="C967" s="732" t="s">
        <v>678</v>
      </c>
      <c r="D967" s="733" t="s">
        <v>607</v>
      </c>
      <c r="E967" s="1120" t="s">
        <v>735</v>
      </c>
      <c r="F967" s="734">
        <f t="shared" si="125"/>
        <v>3.99</v>
      </c>
      <c r="G967" s="738">
        <v>3.99</v>
      </c>
      <c r="H967" s="736"/>
      <c r="I967" s="736"/>
      <c r="J967" s="737">
        <v>1800000</v>
      </c>
      <c r="K967" s="736">
        <v>12</v>
      </c>
      <c r="L967" s="732">
        <f t="shared" si="127"/>
        <v>665</v>
      </c>
      <c r="M967" s="732">
        <v>15</v>
      </c>
      <c r="N967" s="17">
        <f t="shared" si="123"/>
        <v>87230.769230769234</v>
      </c>
      <c r="O967" s="17">
        <f t="shared" si="124"/>
        <v>261692.30769230772</v>
      </c>
    </row>
    <row r="968" spans="1:15">
      <c r="A968" s="732"/>
      <c r="B968" s="732" t="s">
        <v>729</v>
      </c>
      <c r="C968" s="732" t="s">
        <v>678</v>
      </c>
      <c r="D968" s="733" t="s">
        <v>607</v>
      </c>
      <c r="E968" s="1121"/>
      <c r="F968" s="734">
        <f t="shared" si="125"/>
        <v>4.32</v>
      </c>
      <c r="G968" s="738">
        <v>4.32</v>
      </c>
      <c r="H968" s="736"/>
      <c r="I968" s="736"/>
      <c r="J968" s="737">
        <v>1800000</v>
      </c>
      <c r="K968" s="736">
        <v>12</v>
      </c>
      <c r="L968" s="732">
        <f t="shared" si="127"/>
        <v>665</v>
      </c>
      <c r="M968" s="732">
        <v>20</v>
      </c>
      <c r="N968" s="17">
        <f t="shared" si="123"/>
        <v>94445.34412955468</v>
      </c>
      <c r="O968" s="17">
        <f t="shared" si="124"/>
        <v>377781.37651821878</v>
      </c>
    </row>
    <row r="969" spans="1:15" ht="45">
      <c r="A969" s="732"/>
      <c r="B969" s="732" t="s">
        <v>729</v>
      </c>
      <c r="C969" s="732" t="s">
        <v>678</v>
      </c>
      <c r="D969" s="733" t="s">
        <v>560</v>
      </c>
      <c r="E969" s="488" t="s">
        <v>736</v>
      </c>
      <c r="F969" s="734">
        <f>G969+H969+I969</f>
        <v>3.99</v>
      </c>
      <c r="G969" s="738">
        <v>3.99</v>
      </c>
      <c r="H969" s="736"/>
      <c r="I969" s="736"/>
      <c r="J969" s="737">
        <v>1800000</v>
      </c>
      <c r="K969" s="736">
        <v>12</v>
      </c>
      <c r="L969" s="732">
        <f t="shared" si="127"/>
        <v>665</v>
      </c>
      <c r="M969" s="732">
        <v>35</v>
      </c>
      <c r="N969" s="17">
        <f t="shared" si="123"/>
        <v>87230.769230769234</v>
      </c>
      <c r="O969" s="17">
        <f t="shared" si="124"/>
        <v>610615.38461538462</v>
      </c>
    </row>
    <row r="970" spans="1:15">
      <c r="A970" s="732"/>
      <c r="B970" s="732" t="s">
        <v>729</v>
      </c>
      <c r="C970" s="732" t="s">
        <v>678</v>
      </c>
      <c r="D970" s="733" t="s">
        <v>737</v>
      </c>
      <c r="E970" s="488" t="s">
        <v>721</v>
      </c>
      <c r="F970" s="734">
        <f t="shared" ref="F970:F971" si="128">G970+H970+I970</f>
        <v>5.22</v>
      </c>
      <c r="G970" s="735">
        <v>5.0199999999999996</v>
      </c>
      <c r="H970" s="736">
        <v>0.2</v>
      </c>
      <c r="I970" s="736"/>
      <c r="J970" s="737">
        <v>1800000</v>
      </c>
      <c r="K970" s="736">
        <v>12</v>
      </c>
      <c r="L970" s="732">
        <f t="shared" si="127"/>
        <v>665</v>
      </c>
      <c r="M970" s="732">
        <v>118</v>
      </c>
      <c r="N970" s="17">
        <f t="shared" si="123"/>
        <v>114121.45748987855</v>
      </c>
      <c r="O970" s="17">
        <f t="shared" si="124"/>
        <v>2693266.3967611338</v>
      </c>
    </row>
    <row r="971" spans="1:15">
      <c r="A971" s="732"/>
      <c r="B971" s="732" t="s">
        <v>729</v>
      </c>
      <c r="C971" s="732" t="s">
        <v>678</v>
      </c>
      <c r="D971" s="733" t="s">
        <v>738</v>
      </c>
      <c r="E971" s="488" t="s">
        <v>721</v>
      </c>
      <c r="F971" s="734">
        <f t="shared" si="128"/>
        <v>4.68</v>
      </c>
      <c r="G971" s="735">
        <v>4.68</v>
      </c>
      <c r="H971" s="736"/>
      <c r="I971" s="736"/>
      <c r="J971" s="737">
        <v>1800000</v>
      </c>
      <c r="K971" s="736">
        <v>12</v>
      </c>
      <c r="L971" s="732">
        <f t="shared" si="127"/>
        <v>665</v>
      </c>
      <c r="M971" s="732">
        <v>22</v>
      </c>
      <c r="N971" s="17">
        <f t="shared" si="123"/>
        <v>102315.78947368421</v>
      </c>
      <c r="O971" s="17">
        <f t="shared" si="124"/>
        <v>450189.47368421056</v>
      </c>
    </row>
    <row r="972" spans="1:15">
      <c r="A972" s="732"/>
      <c r="B972" s="732" t="s">
        <v>729</v>
      </c>
      <c r="C972" s="732" t="s">
        <v>678</v>
      </c>
      <c r="D972" s="733" t="s">
        <v>739</v>
      </c>
      <c r="E972" s="488" t="s">
        <v>665</v>
      </c>
      <c r="F972" s="734">
        <f>G972+H972+I972</f>
        <v>5.0199999999999996</v>
      </c>
      <c r="G972" s="735">
        <v>5.0199999999999996</v>
      </c>
      <c r="H972" s="736"/>
      <c r="I972" s="736"/>
      <c r="J972" s="737">
        <v>1800000</v>
      </c>
      <c r="K972" s="736">
        <v>12</v>
      </c>
      <c r="L972" s="732">
        <f t="shared" si="127"/>
        <v>665</v>
      </c>
      <c r="M972" s="732">
        <v>35</v>
      </c>
      <c r="N972" s="17">
        <f t="shared" si="123"/>
        <v>109748.98785425101</v>
      </c>
      <c r="O972" s="17">
        <f t="shared" si="124"/>
        <v>768242.91497975716</v>
      </c>
    </row>
    <row r="973" spans="1:15" ht="30">
      <c r="A973" s="732"/>
      <c r="B973" s="732" t="s">
        <v>729</v>
      </c>
      <c r="C973" s="732" t="s">
        <v>678</v>
      </c>
      <c r="D973" s="733" t="s">
        <v>740</v>
      </c>
      <c r="E973" s="488" t="s">
        <v>741</v>
      </c>
      <c r="F973" s="734">
        <f t="shared" ref="F973:F974" si="129">G973+H973+I973</f>
        <v>5.5100000000000007</v>
      </c>
      <c r="G973" s="735">
        <v>5.36</v>
      </c>
      <c r="H973" s="736">
        <v>0.15</v>
      </c>
      <c r="I973" s="736"/>
      <c r="J973" s="737">
        <v>1800000</v>
      </c>
      <c r="K973" s="736">
        <v>12</v>
      </c>
      <c r="L973" s="732">
        <f t="shared" si="127"/>
        <v>665</v>
      </c>
      <c r="M973" s="732">
        <v>27</v>
      </c>
      <c r="N973" s="17">
        <f t="shared" si="123"/>
        <v>120461.53846153848</v>
      </c>
      <c r="O973" s="17">
        <f t="shared" si="124"/>
        <v>650492.30769230786</v>
      </c>
    </row>
    <row r="974" spans="1:15" ht="30">
      <c r="A974" s="732"/>
      <c r="B974" s="732" t="s">
        <v>729</v>
      </c>
      <c r="C974" s="732" t="s">
        <v>678</v>
      </c>
      <c r="D974" s="733" t="s">
        <v>742</v>
      </c>
      <c r="E974" s="488" t="s">
        <v>741</v>
      </c>
      <c r="F974" s="734">
        <f t="shared" si="129"/>
        <v>4.83</v>
      </c>
      <c r="G974" s="735">
        <v>4.68</v>
      </c>
      <c r="H974" s="736">
        <v>0.15</v>
      </c>
      <c r="I974" s="736"/>
      <c r="J974" s="737">
        <v>1800000</v>
      </c>
      <c r="K974" s="736">
        <v>12</v>
      </c>
      <c r="L974" s="732">
        <f t="shared" si="127"/>
        <v>665</v>
      </c>
      <c r="M974" s="732">
        <v>25</v>
      </c>
      <c r="N974" s="17">
        <f t="shared" si="123"/>
        <v>105595.14170040486</v>
      </c>
      <c r="O974" s="17">
        <f t="shared" si="124"/>
        <v>527975.7085020243</v>
      </c>
    </row>
    <row r="975" spans="1:15" ht="60">
      <c r="A975" s="732"/>
      <c r="B975" s="732" t="s">
        <v>729</v>
      </c>
      <c r="C975" s="732" t="s">
        <v>678</v>
      </c>
      <c r="D975" s="733" t="s">
        <v>743</v>
      </c>
      <c r="E975" s="488" t="s">
        <v>744</v>
      </c>
      <c r="F975" s="734">
        <f>G975+H975+I975</f>
        <v>4.68</v>
      </c>
      <c r="G975" s="735">
        <v>4.68</v>
      </c>
      <c r="H975" s="736"/>
      <c r="I975" s="736"/>
      <c r="J975" s="737">
        <v>1800000</v>
      </c>
      <c r="K975" s="736">
        <v>12</v>
      </c>
      <c r="L975" s="732">
        <f t="shared" si="127"/>
        <v>665</v>
      </c>
      <c r="M975" s="732">
        <v>88</v>
      </c>
      <c r="N975" s="17">
        <f t="shared" si="123"/>
        <v>102315.78947368421</v>
      </c>
      <c r="O975" s="17">
        <f t="shared" si="124"/>
        <v>1800757.8947368423</v>
      </c>
    </row>
    <row r="976" spans="1:15" ht="30">
      <c r="A976" s="732"/>
      <c r="B976" s="732" t="s">
        <v>729</v>
      </c>
      <c r="C976" s="732" t="s">
        <v>678</v>
      </c>
      <c r="D976" s="733" t="s">
        <v>745</v>
      </c>
      <c r="E976" s="488" t="s">
        <v>746</v>
      </c>
      <c r="F976" s="734">
        <f t="shared" ref="F976:F978" si="130">G976+H976+I976</f>
        <v>4.68</v>
      </c>
      <c r="G976" s="738">
        <v>4.68</v>
      </c>
      <c r="H976" s="736"/>
      <c r="I976" s="736"/>
      <c r="J976" s="737">
        <v>1800000</v>
      </c>
      <c r="K976" s="736">
        <v>12</v>
      </c>
      <c r="L976" s="732">
        <f t="shared" si="127"/>
        <v>665</v>
      </c>
      <c r="M976" s="732">
        <v>17</v>
      </c>
      <c r="N976" s="17">
        <f t="shared" si="123"/>
        <v>102315.78947368421</v>
      </c>
      <c r="O976" s="17">
        <f t="shared" si="124"/>
        <v>347873.68421052635</v>
      </c>
    </row>
    <row r="977" spans="1:15" ht="45">
      <c r="A977" s="732"/>
      <c r="B977" s="732" t="s">
        <v>729</v>
      </c>
      <c r="C977" s="732" t="s">
        <v>678</v>
      </c>
      <c r="D977" s="733" t="s">
        <v>747</v>
      </c>
      <c r="E977" s="488" t="s">
        <v>748</v>
      </c>
      <c r="F977" s="734">
        <f t="shared" si="130"/>
        <v>4</v>
      </c>
      <c r="G977" s="738">
        <v>4</v>
      </c>
      <c r="H977" s="736"/>
      <c r="I977" s="736"/>
      <c r="J977" s="737">
        <v>1800000</v>
      </c>
      <c r="K977" s="736">
        <v>12</v>
      </c>
      <c r="L977" s="732">
        <f t="shared" si="127"/>
        <v>665</v>
      </c>
      <c r="M977" s="732">
        <v>123</v>
      </c>
      <c r="N977" s="17">
        <f t="shared" si="123"/>
        <v>87449.392712550616</v>
      </c>
      <c r="O977" s="17">
        <f t="shared" si="124"/>
        <v>2151255.0607287451</v>
      </c>
    </row>
    <row r="978" spans="1:15">
      <c r="A978" s="732"/>
      <c r="B978" s="732" t="s">
        <v>729</v>
      </c>
      <c r="C978" s="732" t="s">
        <v>678</v>
      </c>
      <c r="D978" s="733" t="s">
        <v>749</v>
      </c>
      <c r="E978" s="488" t="s">
        <v>117</v>
      </c>
      <c r="F978" s="734">
        <f t="shared" si="130"/>
        <v>4.88</v>
      </c>
      <c r="G978" s="738">
        <v>4.68</v>
      </c>
      <c r="H978" s="736">
        <v>0.2</v>
      </c>
      <c r="I978" s="736"/>
      <c r="J978" s="737">
        <v>1800000</v>
      </c>
      <c r="K978" s="736">
        <v>12</v>
      </c>
      <c r="L978" s="732">
        <f t="shared" si="127"/>
        <v>665</v>
      </c>
      <c r="M978" s="732">
        <v>70</v>
      </c>
      <c r="N978" s="17">
        <f t="shared" si="123"/>
        <v>106688.25910931174</v>
      </c>
      <c r="O978" s="17">
        <f t="shared" si="124"/>
        <v>1493635.6275303646</v>
      </c>
    </row>
    <row r="979" spans="1:15">
      <c r="A979" s="732">
        <v>2</v>
      </c>
      <c r="B979" s="732" t="s">
        <v>750</v>
      </c>
      <c r="C979" s="732" t="s">
        <v>724</v>
      </c>
      <c r="D979" s="733" t="s">
        <v>730</v>
      </c>
      <c r="E979" s="488" t="s">
        <v>3</v>
      </c>
      <c r="F979" s="734">
        <f>G979+H979+I979</f>
        <v>4.68</v>
      </c>
      <c r="G979" s="735">
        <v>4.68</v>
      </c>
      <c r="H979" s="736"/>
      <c r="I979" s="736"/>
      <c r="J979" s="737">
        <v>1800000</v>
      </c>
      <c r="K979" s="736">
        <v>12</v>
      </c>
      <c r="L979" s="732">
        <f t="shared" si="127"/>
        <v>665</v>
      </c>
      <c r="M979" s="732">
        <v>140</v>
      </c>
      <c r="N979" s="17">
        <f t="shared" si="123"/>
        <v>102315.78947368421</v>
      </c>
      <c r="O979" s="17">
        <f t="shared" si="124"/>
        <v>2864842.1052631582</v>
      </c>
    </row>
    <row r="980" spans="1:15" ht="30">
      <c r="A980" s="732">
        <v>3</v>
      </c>
      <c r="B980" s="732" t="s">
        <v>751</v>
      </c>
      <c r="C980" s="732" t="s">
        <v>724</v>
      </c>
      <c r="D980" s="733" t="s">
        <v>153</v>
      </c>
      <c r="E980" s="488" t="s">
        <v>731</v>
      </c>
      <c r="F980" s="734">
        <f t="shared" ref="F980:F982" si="131">G980+H980+I980</f>
        <v>4.68</v>
      </c>
      <c r="G980" s="735">
        <v>4.68</v>
      </c>
      <c r="H980" s="736"/>
      <c r="I980" s="736"/>
      <c r="J980" s="737">
        <v>1800000</v>
      </c>
      <c r="K980" s="736">
        <v>12</v>
      </c>
      <c r="L980" s="732">
        <f>19*35</f>
        <v>665</v>
      </c>
      <c r="M980" s="732">
        <v>52</v>
      </c>
      <c r="N980" s="17">
        <f t="shared" si="123"/>
        <v>102315.78947368421</v>
      </c>
      <c r="O980" s="17">
        <f t="shared" si="124"/>
        <v>1064084.210526316</v>
      </c>
    </row>
    <row r="981" spans="1:15">
      <c r="A981" s="732"/>
      <c r="B981" s="732" t="s">
        <v>750</v>
      </c>
      <c r="C981" s="732" t="s">
        <v>724</v>
      </c>
      <c r="D981" s="733" t="s">
        <v>732</v>
      </c>
      <c r="E981" s="1120" t="s">
        <v>733</v>
      </c>
      <c r="F981" s="734">
        <f t="shared" si="131"/>
        <v>3.99</v>
      </c>
      <c r="G981" s="735">
        <v>3.99</v>
      </c>
      <c r="H981" s="736"/>
      <c r="I981" s="736"/>
      <c r="J981" s="737">
        <v>1800000</v>
      </c>
      <c r="K981" s="736">
        <v>12</v>
      </c>
      <c r="L981" s="732">
        <f t="shared" ref="L981:L982" si="132">19*35</f>
        <v>665</v>
      </c>
      <c r="M981" s="732">
        <v>3</v>
      </c>
      <c r="N981" s="17">
        <f t="shared" si="123"/>
        <v>87230.769230769234</v>
      </c>
      <c r="O981" s="17">
        <f t="shared" si="124"/>
        <v>52338.461538461546</v>
      </c>
    </row>
    <row r="982" spans="1:15">
      <c r="A982" s="732"/>
      <c r="B982" s="732" t="s">
        <v>751</v>
      </c>
      <c r="C982" s="732" t="s">
        <v>724</v>
      </c>
      <c r="D982" s="733" t="s">
        <v>732</v>
      </c>
      <c r="E982" s="1121"/>
      <c r="F982" s="734">
        <f t="shared" si="131"/>
        <v>4.32</v>
      </c>
      <c r="G982" s="738">
        <v>4.32</v>
      </c>
      <c r="H982" s="736"/>
      <c r="I982" s="736"/>
      <c r="J982" s="737">
        <v>1800000</v>
      </c>
      <c r="K982" s="736">
        <v>12</v>
      </c>
      <c r="L982" s="732">
        <f t="shared" si="132"/>
        <v>665</v>
      </c>
      <c r="M982" s="732">
        <v>49</v>
      </c>
      <c r="N982" s="17">
        <f t="shared" si="123"/>
        <v>94445.34412955468</v>
      </c>
      <c r="O982" s="17">
        <f t="shared" si="124"/>
        <v>925564.37246963591</v>
      </c>
    </row>
    <row r="983" spans="1:15" ht="45">
      <c r="A983" s="732"/>
      <c r="B983" s="732" t="s">
        <v>750</v>
      </c>
      <c r="C983" s="732" t="s">
        <v>724</v>
      </c>
      <c r="D983" s="733" t="s">
        <v>745</v>
      </c>
      <c r="E983" s="488" t="s">
        <v>752</v>
      </c>
      <c r="F983" s="734">
        <f>G983+H983+I983</f>
        <v>4.68</v>
      </c>
      <c r="G983" s="735">
        <v>4.68</v>
      </c>
      <c r="H983" s="736"/>
      <c r="I983" s="736"/>
      <c r="J983" s="737">
        <v>1800000</v>
      </c>
      <c r="K983" s="736">
        <v>12</v>
      </c>
      <c r="L983" s="732">
        <f t="shared" si="127"/>
        <v>665</v>
      </c>
      <c r="M983" s="732">
        <v>53</v>
      </c>
      <c r="N983" s="17">
        <f t="shared" si="123"/>
        <v>102315.78947368421</v>
      </c>
      <c r="O983" s="17">
        <f t="shared" si="124"/>
        <v>1084547.3684210528</v>
      </c>
    </row>
    <row r="984" spans="1:15">
      <c r="A984" s="732"/>
      <c r="B984" s="732" t="s">
        <v>751</v>
      </c>
      <c r="C984" s="732" t="s">
        <v>724</v>
      </c>
      <c r="D984" s="733" t="s">
        <v>420</v>
      </c>
      <c r="E984" s="1120" t="s">
        <v>115</v>
      </c>
      <c r="F984" s="734">
        <f t="shared" ref="F984:F994" si="133">G984+H984+I984</f>
        <v>4.1500000000000004</v>
      </c>
      <c r="G984" s="738">
        <v>4</v>
      </c>
      <c r="H984" s="736">
        <v>0.15</v>
      </c>
      <c r="I984" s="736"/>
      <c r="J984" s="737">
        <v>1800000</v>
      </c>
      <c r="K984" s="736">
        <v>12</v>
      </c>
      <c r="L984" s="732">
        <f t="shared" si="127"/>
        <v>665</v>
      </c>
      <c r="M984" s="732">
        <v>9</v>
      </c>
      <c r="N984" s="17">
        <f t="shared" si="123"/>
        <v>90728.744939271273</v>
      </c>
      <c r="O984" s="17">
        <f t="shared" si="124"/>
        <v>163311.74089068829</v>
      </c>
    </row>
    <row r="985" spans="1:15">
      <c r="A985" s="732"/>
      <c r="B985" s="732" t="s">
        <v>750</v>
      </c>
      <c r="C985" s="732" t="s">
        <v>724</v>
      </c>
      <c r="D985" s="733" t="s">
        <v>420</v>
      </c>
      <c r="E985" s="1121"/>
      <c r="F985" s="734">
        <f t="shared" si="133"/>
        <v>4.49</v>
      </c>
      <c r="G985" s="735">
        <v>4.34</v>
      </c>
      <c r="H985" s="736">
        <v>0.15</v>
      </c>
      <c r="I985" s="736"/>
      <c r="J985" s="737">
        <v>1800000</v>
      </c>
      <c r="K985" s="736">
        <v>12</v>
      </c>
      <c r="L985" s="732">
        <f t="shared" si="127"/>
        <v>665</v>
      </c>
      <c r="M985" s="732">
        <v>95</v>
      </c>
      <c r="N985" s="17">
        <f t="shared" si="123"/>
        <v>98161.943319838043</v>
      </c>
      <c r="O985" s="17">
        <f t="shared" si="124"/>
        <v>1865076.9230769228</v>
      </c>
    </row>
    <row r="986" spans="1:15">
      <c r="A986" s="732"/>
      <c r="B986" s="732" t="s">
        <v>751</v>
      </c>
      <c r="C986" s="732" t="s">
        <v>724</v>
      </c>
      <c r="D986" s="733" t="s">
        <v>734</v>
      </c>
      <c r="E986" s="488" t="s">
        <v>122</v>
      </c>
      <c r="F986" s="734">
        <f t="shared" si="133"/>
        <v>4</v>
      </c>
      <c r="G986" s="738">
        <v>4</v>
      </c>
      <c r="H986" s="736"/>
      <c r="I986" s="736"/>
      <c r="J986" s="737">
        <v>1800000</v>
      </c>
      <c r="K986" s="736">
        <v>12</v>
      </c>
      <c r="L986" s="732">
        <f t="shared" si="127"/>
        <v>665</v>
      </c>
      <c r="M986" s="732">
        <v>34</v>
      </c>
      <c r="N986" s="17">
        <f t="shared" si="123"/>
        <v>87449.392712550616</v>
      </c>
      <c r="O986" s="17">
        <f t="shared" si="124"/>
        <v>594655.87044534413</v>
      </c>
    </row>
    <row r="987" spans="1:15">
      <c r="A987" s="732"/>
      <c r="B987" s="732" t="s">
        <v>750</v>
      </c>
      <c r="C987" s="732" t="s">
        <v>724</v>
      </c>
      <c r="D987" s="733" t="s">
        <v>607</v>
      </c>
      <c r="E987" s="1120" t="s">
        <v>735</v>
      </c>
      <c r="F987" s="734">
        <f t="shared" si="133"/>
        <v>3.99</v>
      </c>
      <c r="G987" s="738">
        <v>3.99</v>
      </c>
      <c r="H987" s="736"/>
      <c r="I987" s="736"/>
      <c r="J987" s="737">
        <v>1800000</v>
      </c>
      <c r="K987" s="736">
        <v>12</v>
      </c>
      <c r="L987" s="732">
        <f t="shared" si="127"/>
        <v>665</v>
      </c>
      <c r="M987" s="732">
        <v>15</v>
      </c>
      <c r="N987" s="17">
        <f t="shared" si="123"/>
        <v>87230.769230769234</v>
      </c>
      <c r="O987" s="17">
        <f t="shared" si="124"/>
        <v>261692.30769230772</v>
      </c>
    </row>
    <row r="988" spans="1:15">
      <c r="A988" s="732"/>
      <c r="B988" s="732" t="s">
        <v>751</v>
      </c>
      <c r="C988" s="732" t="s">
        <v>724</v>
      </c>
      <c r="D988" s="733" t="s">
        <v>607</v>
      </c>
      <c r="E988" s="1121"/>
      <c r="F988" s="734">
        <f t="shared" si="133"/>
        <v>4.32</v>
      </c>
      <c r="G988" s="738">
        <v>4.32</v>
      </c>
      <c r="H988" s="736"/>
      <c r="I988" s="736"/>
      <c r="J988" s="737">
        <v>1800000</v>
      </c>
      <c r="K988" s="736">
        <v>12</v>
      </c>
      <c r="L988" s="732">
        <f t="shared" si="127"/>
        <v>665</v>
      </c>
      <c r="M988" s="732">
        <v>20</v>
      </c>
      <c r="N988" s="17">
        <f t="shared" si="123"/>
        <v>94445.34412955468</v>
      </c>
      <c r="O988" s="17">
        <f t="shared" si="124"/>
        <v>377781.37651821878</v>
      </c>
    </row>
    <row r="989" spans="1:15">
      <c r="A989" s="732"/>
      <c r="B989" s="732" t="s">
        <v>750</v>
      </c>
      <c r="C989" s="732" t="s">
        <v>724</v>
      </c>
      <c r="D989" s="733" t="s">
        <v>749</v>
      </c>
      <c r="E989" s="488" t="s">
        <v>117</v>
      </c>
      <c r="F989" s="734">
        <f t="shared" si="133"/>
        <v>4.88</v>
      </c>
      <c r="G989" s="738">
        <v>4.68</v>
      </c>
      <c r="H989" s="736">
        <v>0.2</v>
      </c>
      <c r="I989" s="736"/>
      <c r="J989" s="737">
        <v>1800000</v>
      </c>
      <c r="K989" s="736">
        <v>12</v>
      </c>
      <c r="L989" s="732">
        <f t="shared" si="127"/>
        <v>665</v>
      </c>
      <c r="M989" s="732">
        <v>69</v>
      </c>
      <c r="N989" s="17">
        <f t="shared" si="123"/>
        <v>106688.25910931174</v>
      </c>
      <c r="O989" s="17">
        <f t="shared" si="124"/>
        <v>1472297.9757085021</v>
      </c>
    </row>
    <row r="990" spans="1:15" ht="45">
      <c r="A990" s="732"/>
      <c r="B990" s="732" t="s">
        <v>751</v>
      </c>
      <c r="C990" s="732" t="s">
        <v>724</v>
      </c>
      <c r="D990" s="733" t="s">
        <v>560</v>
      </c>
      <c r="E990" s="488" t="s">
        <v>736</v>
      </c>
      <c r="F990" s="734">
        <f t="shared" si="133"/>
        <v>3.99</v>
      </c>
      <c r="G990" s="738">
        <v>3.99</v>
      </c>
      <c r="H990" s="736"/>
      <c r="I990" s="736"/>
      <c r="J990" s="737">
        <v>1800000</v>
      </c>
      <c r="K990" s="736">
        <v>12</v>
      </c>
      <c r="L990" s="732">
        <f t="shared" si="127"/>
        <v>665</v>
      </c>
      <c r="M990" s="732">
        <v>35</v>
      </c>
      <c r="N990" s="17">
        <f t="shared" si="123"/>
        <v>87230.769230769234</v>
      </c>
      <c r="O990" s="17">
        <f t="shared" si="124"/>
        <v>610615.38461538462</v>
      </c>
    </row>
    <row r="991" spans="1:15">
      <c r="A991" s="732"/>
      <c r="B991" s="732" t="s">
        <v>750</v>
      </c>
      <c r="C991" s="732" t="s">
        <v>724</v>
      </c>
      <c r="D991" s="733" t="s">
        <v>739</v>
      </c>
      <c r="E991" s="488" t="s">
        <v>665</v>
      </c>
      <c r="F991" s="734">
        <f t="shared" si="133"/>
        <v>5.0199999999999996</v>
      </c>
      <c r="G991" s="735">
        <v>5.0199999999999996</v>
      </c>
      <c r="H991" s="736"/>
      <c r="I991" s="736"/>
      <c r="J991" s="737">
        <v>1800000</v>
      </c>
      <c r="K991" s="736">
        <v>12</v>
      </c>
      <c r="L991" s="732">
        <f t="shared" si="127"/>
        <v>665</v>
      </c>
      <c r="M991" s="732">
        <v>35</v>
      </c>
      <c r="N991" s="17">
        <f t="shared" si="123"/>
        <v>109748.98785425101</v>
      </c>
      <c r="O991" s="17">
        <f t="shared" si="124"/>
        <v>768242.91497975716</v>
      </c>
    </row>
    <row r="992" spans="1:15">
      <c r="A992" s="732"/>
      <c r="B992" s="732" t="s">
        <v>751</v>
      </c>
      <c r="C992" s="732" t="s">
        <v>724</v>
      </c>
      <c r="D992" s="733" t="s">
        <v>753</v>
      </c>
      <c r="E992" s="488" t="s">
        <v>721</v>
      </c>
      <c r="F992" s="734">
        <f t="shared" si="133"/>
        <v>4.8899999999999997</v>
      </c>
      <c r="G992" s="735">
        <v>4.8899999999999997</v>
      </c>
      <c r="H992" s="736"/>
      <c r="I992" s="736"/>
      <c r="J992" s="737">
        <v>1800000</v>
      </c>
      <c r="K992" s="736">
        <v>12</v>
      </c>
      <c r="L992" s="732">
        <f t="shared" si="127"/>
        <v>665</v>
      </c>
      <c r="M992" s="732">
        <v>118</v>
      </c>
      <c r="N992" s="17">
        <f t="shared" si="123"/>
        <v>106906.88259109312</v>
      </c>
      <c r="O992" s="17">
        <f t="shared" si="124"/>
        <v>2523002.4291497977</v>
      </c>
    </row>
    <row r="993" spans="1:15">
      <c r="A993" s="732"/>
      <c r="B993" s="732" t="s">
        <v>750</v>
      </c>
      <c r="C993" s="732" t="s">
        <v>724</v>
      </c>
      <c r="D993" s="733" t="s">
        <v>738</v>
      </c>
      <c r="E993" s="488" t="s">
        <v>721</v>
      </c>
      <c r="F993" s="734">
        <f t="shared" si="133"/>
        <v>4.68</v>
      </c>
      <c r="G993" s="735">
        <v>4.68</v>
      </c>
      <c r="H993" s="736"/>
      <c r="I993" s="736"/>
      <c r="J993" s="737">
        <v>1800000</v>
      </c>
      <c r="K993" s="736">
        <v>12</v>
      </c>
      <c r="L993" s="732">
        <f t="shared" si="127"/>
        <v>665</v>
      </c>
      <c r="M993" s="732">
        <v>22</v>
      </c>
      <c r="N993" s="17">
        <f t="shared" si="123"/>
        <v>102315.78947368421</v>
      </c>
      <c r="O993" s="17">
        <f t="shared" si="124"/>
        <v>450189.47368421056</v>
      </c>
    </row>
    <row r="994" spans="1:15" ht="45">
      <c r="A994" s="732"/>
      <c r="B994" s="732" t="s">
        <v>751</v>
      </c>
      <c r="C994" s="732" t="s">
        <v>724</v>
      </c>
      <c r="D994" s="733" t="s">
        <v>742</v>
      </c>
      <c r="E994" s="488" t="s">
        <v>754</v>
      </c>
      <c r="F994" s="734">
        <f t="shared" si="133"/>
        <v>4.83</v>
      </c>
      <c r="G994" s="735">
        <v>4.68</v>
      </c>
      <c r="H994" s="736">
        <v>0.15</v>
      </c>
      <c r="I994" s="736"/>
      <c r="J994" s="737">
        <v>1800000</v>
      </c>
      <c r="K994" s="736">
        <v>12</v>
      </c>
      <c r="L994" s="732">
        <f t="shared" si="127"/>
        <v>665</v>
      </c>
      <c r="M994" s="732">
        <v>140</v>
      </c>
      <c r="N994" s="17">
        <f t="shared" si="123"/>
        <v>105595.14170040486</v>
      </c>
      <c r="O994" s="17">
        <f t="shared" si="124"/>
        <v>2956663.9676113361</v>
      </c>
    </row>
    <row r="995" spans="1:15" ht="60">
      <c r="A995" s="732"/>
      <c r="B995" s="732" t="s">
        <v>750</v>
      </c>
      <c r="C995" s="732" t="s">
        <v>724</v>
      </c>
      <c r="D995" s="733" t="s">
        <v>743</v>
      </c>
      <c r="E995" s="488" t="s">
        <v>744</v>
      </c>
      <c r="F995" s="734">
        <f>G995+H995+I995</f>
        <v>4.68</v>
      </c>
      <c r="G995" s="735">
        <v>4.68</v>
      </c>
      <c r="H995" s="736"/>
      <c r="I995" s="736"/>
      <c r="J995" s="737">
        <v>1800000</v>
      </c>
      <c r="K995" s="736">
        <v>12</v>
      </c>
      <c r="L995" s="732">
        <f t="shared" si="127"/>
        <v>665</v>
      </c>
      <c r="M995" s="732">
        <v>86</v>
      </c>
      <c r="N995" s="17">
        <f t="shared" si="123"/>
        <v>102315.78947368421</v>
      </c>
      <c r="O995" s="17">
        <f t="shared" si="124"/>
        <v>1759831.5789473685</v>
      </c>
    </row>
    <row r="996" spans="1:15" ht="30">
      <c r="A996" s="732"/>
      <c r="B996" s="732" t="s">
        <v>751</v>
      </c>
      <c r="C996" s="732" t="s">
        <v>724</v>
      </c>
      <c r="D996" s="733" t="s">
        <v>747</v>
      </c>
      <c r="E996" s="488" t="s">
        <v>140</v>
      </c>
      <c r="F996" s="734">
        <f>G996+H996+I996</f>
        <v>4</v>
      </c>
      <c r="G996" s="738">
        <v>4</v>
      </c>
      <c r="H996" s="736"/>
      <c r="I996" s="736"/>
      <c r="J996" s="737">
        <v>1800000</v>
      </c>
      <c r="K996" s="736">
        <v>12</v>
      </c>
      <c r="L996" s="732">
        <f t="shared" si="127"/>
        <v>665</v>
      </c>
      <c r="M996" s="732">
        <v>35</v>
      </c>
      <c r="N996" s="17">
        <f t="shared" si="123"/>
        <v>87449.392712550616</v>
      </c>
      <c r="O996" s="17">
        <f t="shared" si="124"/>
        <v>612145.74898785434</v>
      </c>
    </row>
    <row r="997" spans="1:15" ht="45">
      <c r="A997" s="732">
        <v>4</v>
      </c>
      <c r="B997" s="739" t="s">
        <v>755</v>
      </c>
      <c r="C997" s="740" t="s">
        <v>756</v>
      </c>
      <c r="D997" s="733" t="s">
        <v>153</v>
      </c>
      <c r="E997" s="488" t="s">
        <v>757</v>
      </c>
      <c r="F997" s="734">
        <f t="shared" ref="F997:F999" si="134">G997+H997+I997</f>
        <v>4.68</v>
      </c>
      <c r="G997" s="735">
        <v>4.68</v>
      </c>
      <c r="H997" s="736"/>
      <c r="I997" s="736"/>
      <c r="J997" s="737">
        <v>1800000</v>
      </c>
      <c r="K997" s="736">
        <v>12</v>
      </c>
      <c r="L997" s="732">
        <f>19*35</f>
        <v>665</v>
      </c>
      <c r="M997" s="732">
        <v>123</v>
      </c>
      <c r="N997" s="17">
        <f t="shared" si="123"/>
        <v>102315.78947368421</v>
      </c>
      <c r="O997" s="17">
        <f t="shared" si="124"/>
        <v>2516968.4210526319</v>
      </c>
    </row>
    <row r="998" spans="1:15">
      <c r="A998" s="732"/>
      <c r="B998" s="739" t="s">
        <v>755</v>
      </c>
      <c r="C998" s="740" t="s">
        <v>756</v>
      </c>
      <c r="D998" s="733" t="s">
        <v>732</v>
      </c>
      <c r="E998" s="1120" t="s">
        <v>758</v>
      </c>
      <c r="F998" s="734">
        <f t="shared" si="134"/>
        <v>3.99</v>
      </c>
      <c r="G998" s="735">
        <v>3.99</v>
      </c>
      <c r="H998" s="736"/>
      <c r="I998" s="736"/>
      <c r="J998" s="737">
        <v>1800000</v>
      </c>
      <c r="K998" s="736">
        <v>12</v>
      </c>
      <c r="L998" s="732">
        <f t="shared" ref="L998:L1014" si="135">19*35</f>
        <v>665</v>
      </c>
      <c r="M998" s="732">
        <v>3</v>
      </c>
      <c r="N998" s="17">
        <f t="shared" si="123"/>
        <v>87230.769230769234</v>
      </c>
      <c r="O998" s="17">
        <f t="shared" si="124"/>
        <v>52338.461538461546</v>
      </c>
    </row>
    <row r="999" spans="1:15">
      <c r="A999" s="732"/>
      <c r="B999" s="739" t="s">
        <v>755</v>
      </c>
      <c r="C999" s="740" t="s">
        <v>756</v>
      </c>
      <c r="D999" s="733" t="s">
        <v>732</v>
      </c>
      <c r="E999" s="1121"/>
      <c r="F999" s="734">
        <f t="shared" si="134"/>
        <v>4.32</v>
      </c>
      <c r="G999" s="738">
        <v>4.32</v>
      </c>
      <c r="H999" s="736"/>
      <c r="I999" s="736"/>
      <c r="J999" s="737">
        <v>1800000</v>
      </c>
      <c r="K999" s="736">
        <v>12</v>
      </c>
      <c r="L999" s="732">
        <f t="shared" si="135"/>
        <v>665</v>
      </c>
      <c r="M999" s="732">
        <v>30</v>
      </c>
      <c r="N999" s="17">
        <f t="shared" si="123"/>
        <v>94445.34412955468</v>
      </c>
      <c r="O999" s="17">
        <f t="shared" si="124"/>
        <v>566672.06477732817</v>
      </c>
    </row>
    <row r="1000" spans="1:15" ht="45">
      <c r="A1000" s="732"/>
      <c r="B1000" s="739" t="s">
        <v>755</v>
      </c>
      <c r="C1000" s="740" t="s">
        <v>756</v>
      </c>
      <c r="D1000" s="733" t="s">
        <v>745</v>
      </c>
      <c r="E1000" s="488" t="s">
        <v>759</v>
      </c>
      <c r="F1000" s="734">
        <f>G1000+H1000+I1000</f>
        <v>4.68</v>
      </c>
      <c r="G1000" s="735">
        <v>4.68</v>
      </c>
      <c r="H1000" s="736"/>
      <c r="I1000" s="736"/>
      <c r="J1000" s="737">
        <v>1800000</v>
      </c>
      <c r="K1000" s="736">
        <v>12</v>
      </c>
      <c r="L1000" s="732">
        <f t="shared" si="135"/>
        <v>665</v>
      </c>
      <c r="M1000" s="732">
        <v>61</v>
      </c>
      <c r="N1000" s="17">
        <f t="shared" si="123"/>
        <v>102315.78947368421</v>
      </c>
      <c r="O1000" s="17">
        <f t="shared" si="124"/>
        <v>1248252.6315789474</v>
      </c>
    </row>
    <row r="1001" spans="1:15">
      <c r="A1001" s="732"/>
      <c r="B1001" s="739" t="s">
        <v>755</v>
      </c>
      <c r="C1001" s="740" t="s">
        <v>756</v>
      </c>
      <c r="D1001" s="733" t="s">
        <v>734</v>
      </c>
      <c r="E1001" s="488" t="s">
        <v>122</v>
      </c>
      <c r="F1001" s="734">
        <f t="shared" ref="F1001:F1011" si="136">G1001+H1001+I1001</f>
        <v>4</v>
      </c>
      <c r="G1001" s="738">
        <v>4</v>
      </c>
      <c r="H1001" s="736"/>
      <c r="I1001" s="736"/>
      <c r="J1001" s="737">
        <v>1800000</v>
      </c>
      <c r="K1001" s="736">
        <v>12</v>
      </c>
      <c r="L1001" s="732">
        <f t="shared" si="135"/>
        <v>665</v>
      </c>
      <c r="M1001" s="732">
        <v>31</v>
      </c>
      <c r="N1001" s="17">
        <f t="shared" si="123"/>
        <v>87449.392712550616</v>
      </c>
      <c r="O1001" s="17">
        <f t="shared" si="124"/>
        <v>542186.23481781385</v>
      </c>
    </row>
    <row r="1002" spans="1:15">
      <c r="A1002" s="732"/>
      <c r="B1002" s="739" t="s">
        <v>755</v>
      </c>
      <c r="C1002" s="740" t="s">
        <v>756</v>
      </c>
      <c r="D1002" s="733" t="s">
        <v>607</v>
      </c>
      <c r="E1002" s="1120" t="s">
        <v>735</v>
      </c>
      <c r="F1002" s="734">
        <f t="shared" si="136"/>
        <v>3.99</v>
      </c>
      <c r="G1002" s="738">
        <v>3.99</v>
      </c>
      <c r="H1002" s="736"/>
      <c r="I1002" s="736"/>
      <c r="J1002" s="737">
        <v>1800000</v>
      </c>
      <c r="K1002" s="736">
        <v>12</v>
      </c>
      <c r="L1002" s="732">
        <f t="shared" si="135"/>
        <v>665</v>
      </c>
      <c r="M1002" s="732">
        <v>15</v>
      </c>
      <c r="N1002" s="17">
        <f t="shared" si="123"/>
        <v>87230.769230769234</v>
      </c>
      <c r="O1002" s="17">
        <f t="shared" si="124"/>
        <v>261692.30769230772</v>
      </c>
    </row>
    <row r="1003" spans="1:15">
      <c r="A1003" s="732"/>
      <c r="B1003" s="739" t="s">
        <v>755</v>
      </c>
      <c r="C1003" s="740" t="s">
        <v>756</v>
      </c>
      <c r="D1003" s="733" t="s">
        <v>607</v>
      </c>
      <c r="E1003" s="1121"/>
      <c r="F1003" s="734">
        <f t="shared" si="136"/>
        <v>4.32</v>
      </c>
      <c r="G1003" s="738">
        <v>4.32</v>
      </c>
      <c r="H1003" s="736"/>
      <c r="I1003" s="736"/>
      <c r="J1003" s="737">
        <v>1800000</v>
      </c>
      <c r="K1003" s="736">
        <v>12</v>
      </c>
      <c r="L1003" s="732">
        <f t="shared" si="135"/>
        <v>665</v>
      </c>
      <c r="M1003" s="732">
        <v>16</v>
      </c>
      <c r="N1003" s="17">
        <f t="shared" si="123"/>
        <v>94445.34412955468</v>
      </c>
      <c r="O1003" s="17">
        <f t="shared" si="124"/>
        <v>302225.101214575</v>
      </c>
    </row>
    <row r="1004" spans="1:15" ht="30">
      <c r="A1004" s="732"/>
      <c r="B1004" s="739" t="s">
        <v>755</v>
      </c>
      <c r="C1004" s="740" t="s">
        <v>756</v>
      </c>
      <c r="D1004" s="733" t="s">
        <v>760</v>
      </c>
      <c r="E1004" s="488" t="s">
        <v>115</v>
      </c>
      <c r="F1004" s="734">
        <f t="shared" si="136"/>
        <v>4.34</v>
      </c>
      <c r="G1004" s="738">
        <v>4.34</v>
      </c>
      <c r="H1004" s="736"/>
      <c r="I1004" s="736"/>
      <c r="J1004" s="737">
        <v>1800000</v>
      </c>
      <c r="K1004" s="736">
        <v>12</v>
      </c>
      <c r="L1004" s="732">
        <f t="shared" si="135"/>
        <v>665</v>
      </c>
      <c r="M1004" s="732">
        <v>101</v>
      </c>
      <c r="N1004" s="17">
        <f t="shared" si="123"/>
        <v>94882.5910931174</v>
      </c>
      <c r="O1004" s="17">
        <f t="shared" si="124"/>
        <v>1916628.3400809716</v>
      </c>
    </row>
    <row r="1005" spans="1:15" ht="45">
      <c r="A1005" s="732"/>
      <c r="B1005" s="739" t="s">
        <v>755</v>
      </c>
      <c r="C1005" s="740" t="s">
        <v>756</v>
      </c>
      <c r="D1005" s="733" t="s">
        <v>560</v>
      </c>
      <c r="E1005" s="488" t="s">
        <v>736</v>
      </c>
      <c r="F1005" s="734">
        <f t="shared" si="136"/>
        <v>3.99</v>
      </c>
      <c r="G1005" s="738">
        <v>3.99</v>
      </c>
      <c r="H1005" s="736"/>
      <c r="I1005" s="736"/>
      <c r="J1005" s="737">
        <v>1800000</v>
      </c>
      <c r="K1005" s="736">
        <v>12</v>
      </c>
      <c r="L1005" s="732">
        <f t="shared" si="135"/>
        <v>665</v>
      </c>
      <c r="M1005" s="732">
        <v>34</v>
      </c>
      <c r="N1005" s="17">
        <f t="shared" si="123"/>
        <v>87230.769230769234</v>
      </c>
      <c r="O1005" s="17">
        <f t="shared" si="124"/>
        <v>593169.23076923087</v>
      </c>
    </row>
    <row r="1006" spans="1:15">
      <c r="A1006" s="732"/>
      <c r="B1006" s="739" t="s">
        <v>755</v>
      </c>
      <c r="C1006" s="740" t="s">
        <v>756</v>
      </c>
      <c r="D1006" s="733" t="s">
        <v>309</v>
      </c>
      <c r="E1006" s="488" t="s">
        <v>117</v>
      </c>
      <c r="F1006" s="734">
        <f t="shared" si="136"/>
        <v>5.0199999999999996</v>
      </c>
      <c r="G1006" s="738">
        <v>5.0199999999999996</v>
      </c>
      <c r="H1006" s="736"/>
      <c r="I1006" s="736"/>
      <c r="J1006" s="737">
        <v>1800000</v>
      </c>
      <c r="K1006" s="736">
        <v>12</v>
      </c>
      <c r="L1006" s="732">
        <f t="shared" si="135"/>
        <v>665</v>
      </c>
      <c r="M1006" s="732">
        <v>64</v>
      </c>
      <c r="N1006" s="17">
        <f t="shared" si="123"/>
        <v>109748.98785425101</v>
      </c>
      <c r="O1006" s="17">
        <f t="shared" si="124"/>
        <v>1404787.0445344131</v>
      </c>
    </row>
    <row r="1007" spans="1:15">
      <c r="A1007" s="732"/>
      <c r="B1007" s="739" t="s">
        <v>755</v>
      </c>
      <c r="C1007" s="740" t="s">
        <v>756</v>
      </c>
      <c r="D1007" s="733" t="s">
        <v>761</v>
      </c>
      <c r="E1007" s="488" t="s">
        <v>3</v>
      </c>
      <c r="F1007" s="734">
        <f t="shared" si="136"/>
        <v>4.68</v>
      </c>
      <c r="G1007" s="735">
        <v>4.68</v>
      </c>
      <c r="H1007" s="736"/>
      <c r="I1007" s="736"/>
      <c r="J1007" s="737">
        <v>1800000</v>
      </c>
      <c r="K1007" s="736">
        <v>12</v>
      </c>
      <c r="L1007" s="732">
        <f t="shared" si="135"/>
        <v>665</v>
      </c>
      <c r="M1007" s="732">
        <v>124</v>
      </c>
      <c r="N1007" s="17">
        <f t="shared" si="123"/>
        <v>102315.78947368421</v>
      </c>
      <c r="O1007" s="17">
        <f t="shared" si="124"/>
        <v>2537431.5789473685</v>
      </c>
    </row>
    <row r="1008" spans="1:15">
      <c r="A1008" s="732"/>
      <c r="B1008" s="739" t="s">
        <v>755</v>
      </c>
      <c r="C1008" s="740" t="s">
        <v>756</v>
      </c>
      <c r="D1008" s="733" t="s">
        <v>739</v>
      </c>
      <c r="E1008" s="488" t="s">
        <v>665</v>
      </c>
      <c r="F1008" s="734">
        <f t="shared" si="136"/>
        <v>5.0199999999999996</v>
      </c>
      <c r="G1008" s="735">
        <v>5.0199999999999996</v>
      </c>
      <c r="H1008" s="736"/>
      <c r="I1008" s="736"/>
      <c r="J1008" s="737">
        <v>1800000</v>
      </c>
      <c r="K1008" s="736">
        <v>12</v>
      </c>
      <c r="L1008" s="732">
        <f t="shared" si="135"/>
        <v>665</v>
      </c>
      <c r="M1008" s="732">
        <v>32</v>
      </c>
      <c r="N1008" s="17">
        <f t="shared" si="123"/>
        <v>109748.98785425101</v>
      </c>
      <c r="O1008" s="17">
        <f t="shared" si="124"/>
        <v>702393.52226720657</v>
      </c>
    </row>
    <row r="1009" spans="1:15">
      <c r="A1009" s="732"/>
      <c r="B1009" s="739" t="s">
        <v>755</v>
      </c>
      <c r="C1009" s="740" t="s">
        <v>756</v>
      </c>
      <c r="D1009" s="733" t="s">
        <v>753</v>
      </c>
      <c r="E1009" s="674" t="s">
        <v>721</v>
      </c>
      <c r="F1009" s="734">
        <f t="shared" si="136"/>
        <v>4.8899999999999997</v>
      </c>
      <c r="G1009" s="735">
        <v>4.8899999999999997</v>
      </c>
      <c r="H1009" s="736"/>
      <c r="I1009" s="736"/>
      <c r="J1009" s="737">
        <v>1800000</v>
      </c>
      <c r="K1009" s="736">
        <v>12</v>
      </c>
      <c r="L1009" s="732">
        <f t="shared" si="135"/>
        <v>665</v>
      </c>
      <c r="M1009" s="732">
        <v>124</v>
      </c>
      <c r="N1009" s="17">
        <f t="shared" si="123"/>
        <v>106906.88259109312</v>
      </c>
      <c r="O1009" s="17">
        <f t="shared" si="124"/>
        <v>2651290.6882591094</v>
      </c>
    </row>
    <row r="1010" spans="1:15" ht="30">
      <c r="A1010" s="732"/>
      <c r="B1010" s="739" t="s">
        <v>755</v>
      </c>
      <c r="C1010" s="740" t="s">
        <v>756</v>
      </c>
      <c r="D1010" s="733" t="s">
        <v>742</v>
      </c>
      <c r="E1010" s="488" t="s">
        <v>741</v>
      </c>
      <c r="F1010" s="734">
        <f t="shared" si="136"/>
        <v>4.83</v>
      </c>
      <c r="G1010" s="735">
        <v>4.68</v>
      </c>
      <c r="H1010" s="736">
        <v>0.15</v>
      </c>
      <c r="I1010" s="736"/>
      <c r="J1010" s="737">
        <v>1800000</v>
      </c>
      <c r="K1010" s="736">
        <v>12</v>
      </c>
      <c r="L1010" s="732">
        <f t="shared" si="135"/>
        <v>665</v>
      </c>
      <c r="M1010" s="732">
        <v>20</v>
      </c>
      <c r="N1010" s="17">
        <f t="shared" si="123"/>
        <v>105595.14170040486</v>
      </c>
      <c r="O1010" s="17">
        <f t="shared" si="124"/>
        <v>422380.56680161942</v>
      </c>
    </row>
    <row r="1011" spans="1:15" ht="30">
      <c r="A1011" s="732"/>
      <c r="B1011" s="739" t="s">
        <v>755</v>
      </c>
      <c r="C1011" s="740" t="s">
        <v>756</v>
      </c>
      <c r="D1011" s="733" t="s">
        <v>740</v>
      </c>
      <c r="E1011" s="488" t="s">
        <v>741</v>
      </c>
      <c r="F1011" s="734">
        <f t="shared" si="136"/>
        <v>5.5100000000000007</v>
      </c>
      <c r="G1011" s="741">
        <v>5.36</v>
      </c>
      <c r="H1011" s="736">
        <v>0.15</v>
      </c>
      <c r="I1011" s="736"/>
      <c r="J1011" s="737">
        <v>1800000</v>
      </c>
      <c r="K1011" s="736">
        <v>12</v>
      </c>
      <c r="L1011" s="732">
        <f t="shared" si="135"/>
        <v>665</v>
      </c>
      <c r="M1011" s="732">
        <v>26</v>
      </c>
      <c r="N1011" s="17">
        <f t="shared" si="123"/>
        <v>120461.53846153848</v>
      </c>
      <c r="O1011" s="17">
        <f t="shared" si="124"/>
        <v>626400.00000000012</v>
      </c>
    </row>
    <row r="1012" spans="1:15" ht="60">
      <c r="A1012" s="732"/>
      <c r="B1012" s="739" t="s">
        <v>755</v>
      </c>
      <c r="C1012" s="740" t="s">
        <v>756</v>
      </c>
      <c r="D1012" s="733" t="s">
        <v>743</v>
      </c>
      <c r="E1012" s="488" t="s">
        <v>744</v>
      </c>
      <c r="F1012" s="734">
        <f>G1012+H1012+I1012</f>
        <v>4.68</v>
      </c>
      <c r="G1012" s="741">
        <v>4.68</v>
      </c>
      <c r="H1012" s="736"/>
      <c r="I1012" s="736"/>
      <c r="J1012" s="737">
        <v>1800000</v>
      </c>
      <c r="K1012" s="736">
        <v>12</v>
      </c>
      <c r="L1012" s="732">
        <f t="shared" si="135"/>
        <v>665</v>
      </c>
      <c r="M1012" s="732">
        <v>73</v>
      </c>
      <c r="N1012" s="17">
        <f t="shared" si="123"/>
        <v>102315.78947368421</v>
      </c>
      <c r="O1012" s="17">
        <f t="shared" si="124"/>
        <v>1493810.5263157897</v>
      </c>
    </row>
    <row r="1013" spans="1:15">
      <c r="A1013" s="732"/>
      <c r="B1013" s="739" t="s">
        <v>755</v>
      </c>
      <c r="C1013" s="740" t="s">
        <v>756</v>
      </c>
      <c r="D1013" s="733" t="s">
        <v>762</v>
      </c>
      <c r="E1013" s="1129" t="s">
        <v>140</v>
      </c>
      <c r="F1013" s="734">
        <f>G1013+H1013+I1013</f>
        <v>4</v>
      </c>
      <c r="G1013" s="738">
        <v>4</v>
      </c>
      <c r="H1013" s="736"/>
      <c r="I1013" s="736"/>
      <c r="J1013" s="737">
        <v>1800000</v>
      </c>
      <c r="K1013" s="736">
        <v>12</v>
      </c>
      <c r="L1013" s="732">
        <f t="shared" si="135"/>
        <v>665</v>
      </c>
      <c r="M1013" s="732">
        <v>14</v>
      </c>
      <c r="N1013" s="17">
        <f t="shared" si="123"/>
        <v>87449.392712550616</v>
      </c>
      <c r="O1013" s="17">
        <f t="shared" si="124"/>
        <v>244858.29959514173</v>
      </c>
    </row>
    <row r="1014" spans="1:15">
      <c r="A1014" s="732"/>
      <c r="B1014" s="739" t="s">
        <v>755</v>
      </c>
      <c r="C1014" s="740" t="s">
        <v>756</v>
      </c>
      <c r="D1014" s="733" t="s">
        <v>762</v>
      </c>
      <c r="E1014" s="1129"/>
      <c r="F1014" s="734">
        <f t="shared" ref="F1014" si="137">G1014+H1014+I1014</f>
        <v>4.34</v>
      </c>
      <c r="G1014" s="741">
        <v>4.34</v>
      </c>
      <c r="H1014" s="736"/>
      <c r="I1014" s="736"/>
      <c r="J1014" s="737">
        <v>1800000</v>
      </c>
      <c r="K1014" s="736">
        <v>12</v>
      </c>
      <c r="L1014" s="732">
        <f t="shared" si="135"/>
        <v>665</v>
      </c>
      <c r="M1014" s="732">
        <v>17</v>
      </c>
      <c r="N1014" s="17">
        <f t="shared" ref="N1014:N1077" si="138">F1014*J1014*K1014/L1014*35/52</f>
        <v>94882.5910931174</v>
      </c>
      <c r="O1014" s="17">
        <f t="shared" ref="O1014:O1077" si="139">N1014*0.2*M1014</f>
        <v>322600.80971659918</v>
      </c>
    </row>
    <row r="1015" spans="1:15">
      <c r="A1015" s="67"/>
      <c r="B1015" s="1100" t="s">
        <v>763</v>
      </c>
      <c r="C1015" s="1101"/>
      <c r="D1015" s="71"/>
      <c r="E1015" s="500"/>
      <c r="F1015" s="67"/>
      <c r="G1015" s="67"/>
      <c r="H1015" s="67"/>
      <c r="I1015" s="67"/>
      <c r="J1015" s="67"/>
      <c r="K1015" s="67"/>
      <c r="L1015" s="67"/>
      <c r="M1015" s="67">
        <f>SUM(M960:M1014)</f>
        <v>2933</v>
      </c>
      <c r="N1015" s="67"/>
      <c r="O1015" s="570">
        <f>SUM(O960:O1014)</f>
        <v>59185093.117408909</v>
      </c>
    </row>
    <row r="1016" spans="1:15">
      <c r="A1016" s="177" t="s">
        <v>764</v>
      </c>
      <c r="B1016" s="742"/>
      <c r="C1016" s="743"/>
      <c r="D1016" s="744"/>
      <c r="E1016" s="744"/>
      <c r="F1016" s="744"/>
      <c r="G1016" s="744"/>
      <c r="H1016" s="744"/>
      <c r="I1016" s="744"/>
      <c r="J1016" s="744"/>
      <c r="K1016" s="744"/>
      <c r="L1016" s="744"/>
      <c r="M1016" s="745"/>
      <c r="N1016" s="746"/>
      <c r="O1016" s="746"/>
    </row>
    <row r="1017" spans="1:15">
      <c r="A1017" s="699">
        <v>1</v>
      </c>
      <c r="B1017" s="747" t="s">
        <v>765</v>
      </c>
      <c r="C1017" s="747" t="s">
        <v>678</v>
      </c>
      <c r="D1017" s="747" t="s">
        <v>766</v>
      </c>
      <c r="E1017" s="748" t="s">
        <v>3</v>
      </c>
      <c r="F1017" s="749">
        <f t="shared" ref="F1017:F1044" si="140">G1017+H1017+I1017</f>
        <v>5.0199999999999996</v>
      </c>
      <c r="G1017" s="750">
        <v>5.0199999999999996</v>
      </c>
      <c r="H1017" s="751"/>
      <c r="I1017" s="751"/>
      <c r="J1017" s="752">
        <v>1800000</v>
      </c>
      <c r="K1017" s="751">
        <v>12</v>
      </c>
      <c r="L1017" s="747">
        <f t="shared" ref="L1017:L1044" si="141">19*35</f>
        <v>665</v>
      </c>
      <c r="M1017" s="753">
        <v>140</v>
      </c>
      <c r="N1017" s="17">
        <f t="shared" si="138"/>
        <v>109748.98785425101</v>
      </c>
      <c r="O1017" s="17">
        <f t="shared" si="139"/>
        <v>3072971.6599190286</v>
      </c>
    </row>
    <row r="1018" spans="1:15">
      <c r="A1018" s="699">
        <v>1</v>
      </c>
      <c r="B1018" s="747" t="s">
        <v>765</v>
      </c>
      <c r="C1018" s="747" t="s">
        <v>678</v>
      </c>
      <c r="D1018" s="747" t="s">
        <v>767</v>
      </c>
      <c r="E1018" s="748" t="s">
        <v>661</v>
      </c>
      <c r="F1018" s="749">
        <f t="shared" si="140"/>
        <v>5.0199999999999996</v>
      </c>
      <c r="G1018" s="750">
        <v>5.0199999999999996</v>
      </c>
      <c r="H1018" s="751"/>
      <c r="I1018" s="751"/>
      <c r="J1018" s="752">
        <v>1800000</v>
      </c>
      <c r="K1018" s="751">
        <v>12</v>
      </c>
      <c r="L1018" s="747">
        <f t="shared" si="141"/>
        <v>665</v>
      </c>
      <c r="M1018" s="753">
        <v>193</v>
      </c>
      <c r="N1018" s="17">
        <f t="shared" si="138"/>
        <v>109748.98785425101</v>
      </c>
      <c r="O1018" s="17">
        <f t="shared" si="139"/>
        <v>4236310.9311740892</v>
      </c>
    </row>
    <row r="1019" spans="1:15" ht="30">
      <c r="A1019" s="699">
        <v>1</v>
      </c>
      <c r="B1019" s="747" t="s">
        <v>765</v>
      </c>
      <c r="C1019" s="747" t="s">
        <v>678</v>
      </c>
      <c r="D1019" s="747" t="s">
        <v>768</v>
      </c>
      <c r="E1019" s="748" t="s">
        <v>769</v>
      </c>
      <c r="F1019" s="749">
        <f t="shared" si="140"/>
        <v>5.17</v>
      </c>
      <c r="G1019" s="750">
        <v>5.0199999999999996</v>
      </c>
      <c r="H1019" s="751">
        <v>0.15</v>
      </c>
      <c r="I1019" s="751"/>
      <c r="J1019" s="752">
        <v>1800000</v>
      </c>
      <c r="K1019" s="751">
        <v>12</v>
      </c>
      <c r="L1019" s="747">
        <f t="shared" si="141"/>
        <v>665</v>
      </c>
      <c r="M1019" s="753">
        <v>107</v>
      </c>
      <c r="N1019" s="17">
        <f t="shared" si="138"/>
        <v>113028.34008097167</v>
      </c>
      <c r="O1019" s="17">
        <f t="shared" si="139"/>
        <v>2418806.4777327939</v>
      </c>
    </row>
    <row r="1020" spans="1:15">
      <c r="A1020" s="699">
        <v>1</v>
      </c>
      <c r="B1020" s="747" t="s">
        <v>765</v>
      </c>
      <c r="C1020" s="747" t="s">
        <v>678</v>
      </c>
      <c r="D1020" s="747" t="s">
        <v>770</v>
      </c>
      <c r="E1020" s="748" t="s">
        <v>771</v>
      </c>
      <c r="F1020" s="749">
        <v>5.2320000000000002</v>
      </c>
      <c r="G1020" s="751">
        <v>4.8899999999999997</v>
      </c>
      <c r="H1020" s="751"/>
      <c r="I1020" s="754">
        <v>7.0000000000000007E-2</v>
      </c>
      <c r="J1020" s="752">
        <v>1800000</v>
      </c>
      <c r="K1020" s="751">
        <v>12</v>
      </c>
      <c r="L1020" s="747">
        <f t="shared" si="141"/>
        <v>665</v>
      </c>
      <c r="M1020" s="753">
        <v>50</v>
      </c>
      <c r="N1020" s="17">
        <f t="shared" si="138"/>
        <v>114383.8056680162</v>
      </c>
      <c r="O1020" s="17">
        <f t="shared" si="139"/>
        <v>1143838.0566801622</v>
      </c>
    </row>
    <row r="1021" spans="1:15">
      <c r="A1021" s="699">
        <v>1</v>
      </c>
      <c r="B1021" s="747" t="s">
        <v>765</v>
      </c>
      <c r="C1021" s="747" t="s">
        <v>678</v>
      </c>
      <c r="D1021" s="747" t="s">
        <v>772</v>
      </c>
      <c r="E1021" s="748" t="s">
        <v>117</v>
      </c>
      <c r="F1021" s="749">
        <f t="shared" si="140"/>
        <v>4</v>
      </c>
      <c r="G1021" s="750">
        <v>4</v>
      </c>
      <c r="H1021" s="751"/>
      <c r="I1021" s="751"/>
      <c r="J1021" s="752">
        <v>1800000</v>
      </c>
      <c r="K1021" s="751">
        <v>12</v>
      </c>
      <c r="L1021" s="747">
        <f t="shared" si="141"/>
        <v>665</v>
      </c>
      <c r="M1021" s="753">
        <v>70</v>
      </c>
      <c r="N1021" s="17">
        <f t="shared" si="138"/>
        <v>87449.392712550616</v>
      </c>
      <c r="O1021" s="17">
        <f t="shared" si="139"/>
        <v>1224291.4979757087</v>
      </c>
    </row>
    <row r="1022" spans="1:15">
      <c r="A1022" s="699">
        <v>1</v>
      </c>
      <c r="B1022" s="747" t="s">
        <v>765</v>
      </c>
      <c r="C1022" s="747" t="s">
        <v>678</v>
      </c>
      <c r="D1022" s="747" t="s">
        <v>773</v>
      </c>
      <c r="E1022" s="748" t="s">
        <v>149</v>
      </c>
      <c r="F1022" s="749">
        <f t="shared" si="140"/>
        <v>4</v>
      </c>
      <c r="G1022" s="750">
        <v>4</v>
      </c>
      <c r="H1022" s="751"/>
      <c r="I1022" s="751"/>
      <c r="J1022" s="752">
        <v>1800000</v>
      </c>
      <c r="K1022" s="751">
        <v>12</v>
      </c>
      <c r="L1022" s="747">
        <f t="shared" si="141"/>
        <v>665</v>
      </c>
      <c r="M1022" s="753">
        <v>16</v>
      </c>
      <c r="N1022" s="17">
        <f t="shared" si="138"/>
        <v>87449.392712550616</v>
      </c>
      <c r="O1022" s="17">
        <f t="shared" si="139"/>
        <v>279838.05668016197</v>
      </c>
    </row>
    <row r="1023" spans="1:15">
      <c r="A1023" s="699">
        <v>1</v>
      </c>
      <c r="B1023" s="747" t="s">
        <v>765</v>
      </c>
      <c r="C1023" s="747" t="s">
        <v>678</v>
      </c>
      <c r="D1023" s="747" t="s">
        <v>773</v>
      </c>
      <c r="E1023" s="748" t="s">
        <v>149</v>
      </c>
      <c r="F1023" s="749">
        <f t="shared" si="140"/>
        <v>4.34</v>
      </c>
      <c r="G1023" s="750">
        <v>4.34</v>
      </c>
      <c r="H1023" s="751"/>
      <c r="I1023" s="751"/>
      <c r="J1023" s="752">
        <v>1800000</v>
      </c>
      <c r="K1023" s="751">
        <v>12</v>
      </c>
      <c r="L1023" s="747">
        <f t="shared" si="141"/>
        <v>665</v>
      </c>
      <c r="M1023" s="753">
        <v>19</v>
      </c>
      <c r="N1023" s="17">
        <f t="shared" si="138"/>
        <v>94882.5910931174</v>
      </c>
      <c r="O1023" s="17">
        <f t="shared" si="139"/>
        <v>360553.84615384613</v>
      </c>
    </row>
    <row r="1024" spans="1:15" ht="30">
      <c r="A1024" s="699">
        <v>1</v>
      </c>
      <c r="B1024" s="747" t="s">
        <v>765</v>
      </c>
      <c r="C1024" s="747" t="s">
        <v>678</v>
      </c>
      <c r="D1024" s="747" t="s">
        <v>774</v>
      </c>
      <c r="E1024" s="748" t="s">
        <v>775</v>
      </c>
      <c r="F1024" s="749">
        <f t="shared" si="140"/>
        <v>4.34</v>
      </c>
      <c r="G1024" s="751">
        <v>4.34</v>
      </c>
      <c r="H1024" s="751"/>
      <c r="I1024" s="751"/>
      <c r="J1024" s="752">
        <v>1800000</v>
      </c>
      <c r="K1024" s="751">
        <v>12</v>
      </c>
      <c r="L1024" s="747">
        <f t="shared" si="141"/>
        <v>665</v>
      </c>
      <c r="M1024" s="753">
        <v>157</v>
      </c>
      <c r="N1024" s="17">
        <f t="shared" si="138"/>
        <v>94882.5910931174</v>
      </c>
      <c r="O1024" s="17">
        <f t="shared" si="139"/>
        <v>2979313.3603238864</v>
      </c>
    </row>
    <row r="1025" spans="1:15">
      <c r="A1025" s="699">
        <v>1</v>
      </c>
      <c r="B1025" s="747" t="s">
        <v>765</v>
      </c>
      <c r="C1025" s="747" t="s">
        <v>678</v>
      </c>
      <c r="D1025" s="747" t="s">
        <v>353</v>
      </c>
      <c r="E1025" s="748" t="s">
        <v>298</v>
      </c>
      <c r="F1025" s="749">
        <f t="shared" si="140"/>
        <v>3.96</v>
      </c>
      <c r="G1025" s="751">
        <v>3.96</v>
      </c>
      <c r="H1025" s="751"/>
      <c r="I1025" s="751"/>
      <c r="J1025" s="752">
        <v>1800000</v>
      </c>
      <c r="K1025" s="751">
        <v>12</v>
      </c>
      <c r="L1025" s="747">
        <f t="shared" si="141"/>
        <v>665</v>
      </c>
      <c r="M1025" s="753">
        <v>35</v>
      </c>
      <c r="N1025" s="17">
        <f t="shared" si="138"/>
        <v>86574.898785425103</v>
      </c>
      <c r="O1025" s="17">
        <f t="shared" si="139"/>
        <v>606024.2914979757</v>
      </c>
    </row>
    <row r="1026" spans="1:15">
      <c r="A1026" s="699">
        <v>1</v>
      </c>
      <c r="B1026" s="747" t="s">
        <v>765</v>
      </c>
      <c r="C1026" s="747" t="s">
        <v>678</v>
      </c>
      <c r="D1026" s="747" t="s">
        <v>776</v>
      </c>
      <c r="E1026" s="748" t="s">
        <v>777</v>
      </c>
      <c r="F1026" s="749">
        <f t="shared" si="140"/>
        <v>4.68</v>
      </c>
      <c r="G1026" s="751">
        <v>4.68</v>
      </c>
      <c r="H1026" s="751"/>
      <c r="I1026" s="751"/>
      <c r="J1026" s="752">
        <v>1800000</v>
      </c>
      <c r="K1026" s="751">
        <v>12</v>
      </c>
      <c r="L1026" s="747">
        <f t="shared" si="141"/>
        <v>665</v>
      </c>
      <c r="M1026" s="753">
        <v>105</v>
      </c>
      <c r="N1026" s="17">
        <f t="shared" si="138"/>
        <v>102315.78947368421</v>
      </c>
      <c r="O1026" s="17">
        <f t="shared" si="139"/>
        <v>2148631.5789473685</v>
      </c>
    </row>
    <row r="1027" spans="1:15">
      <c r="A1027" s="699">
        <v>1</v>
      </c>
      <c r="B1027" s="747" t="s">
        <v>765</v>
      </c>
      <c r="C1027" s="747" t="s">
        <v>678</v>
      </c>
      <c r="D1027" s="732" t="s">
        <v>778</v>
      </c>
      <c r="E1027" s="748" t="s">
        <v>779</v>
      </c>
      <c r="F1027" s="749">
        <f t="shared" si="140"/>
        <v>4.34</v>
      </c>
      <c r="G1027" s="750">
        <v>4.34</v>
      </c>
      <c r="H1027" s="751"/>
      <c r="I1027" s="751"/>
      <c r="J1027" s="752">
        <v>1800000</v>
      </c>
      <c r="K1027" s="751">
        <v>12</v>
      </c>
      <c r="L1027" s="747">
        <f t="shared" si="141"/>
        <v>665</v>
      </c>
      <c r="M1027" s="753">
        <v>52</v>
      </c>
      <c r="N1027" s="17">
        <f t="shared" si="138"/>
        <v>94882.5910931174</v>
      </c>
      <c r="O1027" s="17">
        <f t="shared" si="139"/>
        <v>986778.94736842101</v>
      </c>
    </row>
    <row r="1028" spans="1:15">
      <c r="A1028" s="699">
        <v>1</v>
      </c>
      <c r="B1028" s="747" t="s">
        <v>765</v>
      </c>
      <c r="C1028" s="747" t="s">
        <v>678</v>
      </c>
      <c r="D1028" s="732" t="s">
        <v>780</v>
      </c>
      <c r="E1028" s="748" t="s">
        <v>781</v>
      </c>
      <c r="F1028" s="749">
        <f t="shared" si="140"/>
        <v>5.5100000000000007</v>
      </c>
      <c r="G1028" s="751">
        <v>5.36</v>
      </c>
      <c r="H1028" s="751">
        <v>0.15</v>
      </c>
      <c r="I1028" s="751"/>
      <c r="J1028" s="752">
        <v>1800000</v>
      </c>
      <c r="K1028" s="751">
        <v>12</v>
      </c>
      <c r="L1028" s="747">
        <f t="shared" si="141"/>
        <v>665</v>
      </c>
      <c r="M1028" s="753">
        <v>18</v>
      </c>
      <c r="N1028" s="17">
        <f t="shared" si="138"/>
        <v>120461.53846153848</v>
      </c>
      <c r="O1028" s="17">
        <f t="shared" si="139"/>
        <v>433661.53846153856</v>
      </c>
    </row>
    <row r="1029" spans="1:15">
      <c r="A1029" s="699">
        <v>1</v>
      </c>
      <c r="B1029" s="747" t="s">
        <v>765</v>
      </c>
      <c r="C1029" s="747" t="s">
        <v>678</v>
      </c>
      <c r="D1029" s="753" t="s">
        <v>782</v>
      </c>
      <c r="E1029" s="748" t="s">
        <v>783</v>
      </c>
      <c r="F1029" s="749">
        <f t="shared" si="140"/>
        <v>4.68</v>
      </c>
      <c r="G1029" s="751">
        <v>4.68</v>
      </c>
      <c r="H1029" s="751"/>
      <c r="I1029" s="751"/>
      <c r="J1029" s="752">
        <v>1800000</v>
      </c>
      <c r="K1029" s="751">
        <v>12</v>
      </c>
      <c r="L1029" s="747">
        <f t="shared" si="141"/>
        <v>665</v>
      </c>
      <c r="M1029" s="753">
        <v>12</v>
      </c>
      <c r="N1029" s="17">
        <f t="shared" si="138"/>
        <v>102315.78947368421</v>
      </c>
      <c r="O1029" s="17">
        <f t="shared" si="139"/>
        <v>245557.89473684214</v>
      </c>
    </row>
    <row r="1030" spans="1:15" ht="30">
      <c r="A1030" s="699">
        <v>1</v>
      </c>
      <c r="B1030" s="747" t="s">
        <v>765</v>
      </c>
      <c r="C1030" s="747" t="s">
        <v>678</v>
      </c>
      <c r="D1030" s="753" t="s">
        <v>784</v>
      </c>
      <c r="E1030" s="748" t="s">
        <v>785</v>
      </c>
      <c r="F1030" s="749">
        <f t="shared" si="140"/>
        <v>4.5200000000000005</v>
      </c>
      <c r="G1030" s="751">
        <v>4.32</v>
      </c>
      <c r="H1030" s="751">
        <v>0.2</v>
      </c>
      <c r="I1030" s="751"/>
      <c r="J1030" s="752">
        <v>1800000</v>
      </c>
      <c r="K1030" s="751">
        <v>12</v>
      </c>
      <c r="L1030" s="747">
        <f t="shared" si="141"/>
        <v>665</v>
      </c>
      <c r="M1030" s="753">
        <v>6</v>
      </c>
      <c r="N1030" s="17">
        <f t="shared" si="138"/>
        <v>98817.813765182189</v>
      </c>
      <c r="O1030" s="17">
        <f t="shared" si="139"/>
        <v>118581.37651821863</v>
      </c>
    </row>
    <row r="1031" spans="1:15">
      <c r="A1031" s="755">
        <v>1</v>
      </c>
      <c r="B1031" s="753" t="s">
        <v>786</v>
      </c>
      <c r="C1031" s="747" t="s">
        <v>724</v>
      </c>
      <c r="D1031" s="753" t="s">
        <v>780</v>
      </c>
      <c r="E1031" s="748" t="s">
        <v>661</v>
      </c>
      <c r="F1031" s="749">
        <f t="shared" si="140"/>
        <v>5.5100000000000007</v>
      </c>
      <c r="G1031" s="751">
        <v>5.36</v>
      </c>
      <c r="H1031" s="751">
        <v>0.15</v>
      </c>
      <c r="I1031" s="751"/>
      <c r="J1031" s="752">
        <v>1800000</v>
      </c>
      <c r="K1031" s="751">
        <v>12</v>
      </c>
      <c r="L1031" s="747">
        <f t="shared" si="141"/>
        <v>665</v>
      </c>
      <c r="M1031" s="753">
        <v>144</v>
      </c>
      <c r="N1031" s="17">
        <f t="shared" si="138"/>
        <v>120461.53846153848</v>
      </c>
      <c r="O1031" s="17">
        <f t="shared" si="139"/>
        <v>3469292.3076923084</v>
      </c>
    </row>
    <row r="1032" spans="1:15">
      <c r="A1032" s="755">
        <v>1</v>
      </c>
      <c r="B1032" s="753" t="s">
        <v>786</v>
      </c>
      <c r="C1032" s="747" t="s">
        <v>724</v>
      </c>
      <c r="D1032" s="753" t="s">
        <v>787</v>
      </c>
      <c r="E1032" s="748" t="s">
        <v>3</v>
      </c>
      <c r="F1032" s="749">
        <f t="shared" si="140"/>
        <v>4.68</v>
      </c>
      <c r="G1032" s="751">
        <v>4.68</v>
      </c>
      <c r="H1032" s="751"/>
      <c r="I1032" s="751"/>
      <c r="J1032" s="752">
        <v>1800000</v>
      </c>
      <c r="K1032" s="751">
        <v>12</v>
      </c>
      <c r="L1032" s="747">
        <f t="shared" si="141"/>
        <v>665</v>
      </c>
      <c r="M1032" s="753">
        <v>140</v>
      </c>
      <c r="N1032" s="17">
        <f t="shared" si="138"/>
        <v>102315.78947368421</v>
      </c>
      <c r="O1032" s="17">
        <f t="shared" si="139"/>
        <v>2864842.1052631582</v>
      </c>
    </row>
    <row r="1033" spans="1:15" ht="38.25">
      <c r="A1033" s="755">
        <v>1</v>
      </c>
      <c r="B1033" s="753" t="s">
        <v>786</v>
      </c>
      <c r="C1033" s="747" t="s">
        <v>724</v>
      </c>
      <c r="D1033" s="753" t="s">
        <v>788</v>
      </c>
      <c r="E1033" s="756" t="s">
        <v>789</v>
      </c>
      <c r="F1033" s="749">
        <f t="shared" si="140"/>
        <v>4.68</v>
      </c>
      <c r="G1033" s="750">
        <v>4.68</v>
      </c>
      <c r="H1033" s="751"/>
      <c r="I1033" s="751"/>
      <c r="J1033" s="752">
        <v>1800000</v>
      </c>
      <c r="K1033" s="751">
        <v>12</v>
      </c>
      <c r="L1033" s="747">
        <f t="shared" si="141"/>
        <v>665</v>
      </c>
      <c r="M1033" s="753">
        <v>139</v>
      </c>
      <c r="N1033" s="17">
        <f t="shared" si="138"/>
        <v>102315.78947368421</v>
      </c>
      <c r="O1033" s="17">
        <f t="shared" si="139"/>
        <v>2844378.9473684211</v>
      </c>
    </row>
    <row r="1034" spans="1:15" ht="25.5">
      <c r="A1034" s="755">
        <v>1</v>
      </c>
      <c r="B1034" s="753" t="s">
        <v>786</v>
      </c>
      <c r="C1034" s="747" t="s">
        <v>724</v>
      </c>
      <c r="D1034" s="753" t="s">
        <v>790</v>
      </c>
      <c r="E1034" s="756" t="s">
        <v>791</v>
      </c>
      <c r="F1034" s="749">
        <f t="shared" si="140"/>
        <v>5.17</v>
      </c>
      <c r="G1034" s="751">
        <v>5.0199999999999996</v>
      </c>
      <c r="H1034" s="751">
        <v>0.15</v>
      </c>
      <c r="I1034" s="751"/>
      <c r="J1034" s="752">
        <v>1800000</v>
      </c>
      <c r="K1034" s="751">
        <v>12</v>
      </c>
      <c r="L1034" s="747">
        <f t="shared" si="141"/>
        <v>665</v>
      </c>
      <c r="M1034" s="753">
        <v>78</v>
      </c>
      <c r="N1034" s="17">
        <f t="shared" si="138"/>
        <v>113028.34008097167</v>
      </c>
      <c r="O1034" s="17">
        <f t="shared" si="139"/>
        <v>1763242.1052631582</v>
      </c>
    </row>
    <row r="1035" spans="1:15">
      <c r="A1035" s="755">
        <v>1</v>
      </c>
      <c r="B1035" s="753" t="s">
        <v>786</v>
      </c>
      <c r="C1035" s="747" t="s">
        <v>724</v>
      </c>
      <c r="D1035" s="753" t="s">
        <v>784</v>
      </c>
      <c r="E1035" s="748" t="s">
        <v>792</v>
      </c>
      <c r="F1035" s="749">
        <f t="shared" si="140"/>
        <v>4.5200000000000005</v>
      </c>
      <c r="G1035" s="751">
        <v>4.32</v>
      </c>
      <c r="H1035" s="751">
        <v>0.2</v>
      </c>
      <c r="I1035" s="751"/>
      <c r="J1035" s="752">
        <v>1800000</v>
      </c>
      <c r="K1035" s="751">
        <v>12</v>
      </c>
      <c r="L1035" s="747">
        <f t="shared" si="141"/>
        <v>665</v>
      </c>
      <c r="M1035" s="753">
        <v>50</v>
      </c>
      <c r="N1035" s="17">
        <f t="shared" si="138"/>
        <v>98817.813765182189</v>
      </c>
      <c r="O1035" s="17">
        <f t="shared" si="139"/>
        <v>988178.13765182195</v>
      </c>
    </row>
    <row r="1036" spans="1:15" ht="30">
      <c r="A1036" s="755">
        <v>1</v>
      </c>
      <c r="B1036" s="753" t="s">
        <v>786</v>
      </c>
      <c r="C1036" s="747" t="s">
        <v>724</v>
      </c>
      <c r="D1036" s="753" t="s">
        <v>782</v>
      </c>
      <c r="E1036" s="748" t="s">
        <v>793</v>
      </c>
      <c r="F1036" s="749">
        <f t="shared" si="140"/>
        <v>4.68</v>
      </c>
      <c r="G1036" s="751">
        <v>4.68</v>
      </c>
      <c r="H1036" s="751"/>
      <c r="I1036" s="751"/>
      <c r="J1036" s="752">
        <v>1800000</v>
      </c>
      <c r="K1036" s="751">
        <v>12</v>
      </c>
      <c r="L1036" s="747">
        <f t="shared" si="141"/>
        <v>665</v>
      </c>
      <c r="M1036" s="753">
        <v>47</v>
      </c>
      <c r="N1036" s="17">
        <f t="shared" si="138"/>
        <v>102315.78947368421</v>
      </c>
      <c r="O1036" s="17">
        <f t="shared" si="139"/>
        <v>961768.42105263169</v>
      </c>
    </row>
    <row r="1037" spans="1:15">
      <c r="A1037" s="755">
        <v>1</v>
      </c>
      <c r="B1037" s="753" t="s">
        <v>786</v>
      </c>
      <c r="C1037" s="747" t="s">
        <v>724</v>
      </c>
      <c r="D1037" s="753" t="s">
        <v>772</v>
      </c>
      <c r="E1037" s="748" t="s">
        <v>117</v>
      </c>
      <c r="F1037" s="757">
        <f t="shared" si="140"/>
        <v>4</v>
      </c>
      <c r="G1037" s="758">
        <v>4</v>
      </c>
      <c r="H1037" s="759"/>
      <c r="I1037" s="759"/>
      <c r="J1037" s="760">
        <v>1800000</v>
      </c>
      <c r="K1037" s="759">
        <v>12</v>
      </c>
      <c r="L1037" s="761">
        <f t="shared" si="141"/>
        <v>665</v>
      </c>
      <c r="M1037" s="507">
        <v>70</v>
      </c>
      <c r="N1037" s="17">
        <f t="shared" si="138"/>
        <v>87449.392712550616</v>
      </c>
      <c r="O1037" s="17">
        <f t="shared" si="139"/>
        <v>1224291.4979757087</v>
      </c>
    </row>
    <row r="1038" spans="1:15">
      <c r="A1038" s="755">
        <v>1</v>
      </c>
      <c r="B1038" s="753" t="s">
        <v>786</v>
      </c>
      <c r="C1038" s="747" t="s">
        <v>724</v>
      </c>
      <c r="D1038" s="753" t="s">
        <v>773</v>
      </c>
      <c r="E1038" s="748" t="s">
        <v>149</v>
      </c>
      <c r="F1038" s="757">
        <f t="shared" si="140"/>
        <v>4</v>
      </c>
      <c r="G1038" s="758">
        <v>4</v>
      </c>
      <c r="H1038" s="759"/>
      <c r="I1038" s="759"/>
      <c r="J1038" s="760">
        <v>1800000</v>
      </c>
      <c r="K1038" s="759">
        <v>12</v>
      </c>
      <c r="L1038" s="761">
        <f t="shared" si="141"/>
        <v>665</v>
      </c>
      <c r="M1038" s="507">
        <v>16</v>
      </c>
      <c r="N1038" s="17">
        <f t="shared" si="138"/>
        <v>87449.392712550616</v>
      </c>
      <c r="O1038" s="17">
        <f t="shared" si="139"/>
        <v>279838.05668016197</v>
      </c>
    </row>
    <row r="1039" spans="1:15">
      <c r="A1039" s="755">
        <v>1</v>
      </c>
      <c r="B1039" s="753" t="s">
        <v>786</v>
      </c>
      <c r="C1039" s="747" t="s">
        <v>724</v>
      </c>
      <c r="D1039" s="753" t="s">
        <v>773</v>
      </c>
      <c r="E1039" s="748" t="s">
        <v>149</v>
      </c>
      <c r="F1039" s="757">
        <f t="shared" si="140"/>
        <v>4.34</v>
      </c>
      <c r="G1039" s="758">
        <v>4.34</v>
      </c>
      <c r="H1039" s="759"/>
      <c r="I1039" s="759"/>
      <c r="J1039" s="760">
        <v>1800000</v>
      </c>
      <c r="K1039" s="759">
        <v>12</v>
      </c>
      <c r="L1039" s="761">
        <f t="shared" si="141"/>
        <v>665</v>
      </c>
      <c r="M1039" s="507">
        <v>19</v>
      </c>
      <c r="N1039" s="17">
        <f t="shared" si="138"/>
        <v>94882.5910931174</v>
      </c>
      <c r="O1039" s="17">
        <f t="shared" si="139"/>
        <v>360553.84615384613</v>
      </c>
    </row>
    <row r="1040" spans="1:15">
      <c r="A1040" s="755">
        <v>1</v>
      </c>
      <c r="B1040" s="753" t="s">
        <v>786</v>
      </c>
      <c r="C1040" s="747" t="s">
        <v>724</v>
      </c>
      <c r="D1040" s="753" t="s">
        <v>767</v>
      </c>
      <c r="E1040" s="748" t="s">
        <v>794</v>
      </c>
      <c r="F1040" s="749">
        <f t="shared" si="140"/>
        <v>5.0199999999999996</v>
      </c>
      <c r="G1040" s="751">
        <v>5.0199999999999996</v>
      </c>
      <c r="H1040" s="751"/>
      <c r="I1040" s="751"/>
      <c r="J1040" s="752">
        <v>1800000</v>
      </c>
      <c r="K1040" s="751">
        <v>12</v>
      </c>
      <c r="L1040" s="747">
        <f t="shared" si="141"/>
        <v>665</v>
      </c>
      <c r="M1040" s="753">
        <v>95</v>
      </c>
      <c r="N1040" s="17">
        <f t="shared" si="138"/>
        <v>109748.98785425101</v>
      </c>
      <c r="O1040" s="17">
        <f t="shared" si="139"/>
        <v>2085230.7692307695</v>
      </c>
    </row>
    <row r="1041" spans="1:15">
      <c r="A1041" s="755">
        <v>1</v>
      </c>
      <c r="B1041" s="753" t="s">
        <v>786</v>
      </c>
      <c r="C1041" s="747" t="s">
        <v>724</v>
      </c>
      <c r="D1041" s="753" t="s">
        <v>795</v>
      </c>
      <c r="E1041" s="748" t="s">
        <v>796</v>
      </c>
      <c r="F1041" s="749">
        <f t="shared" si="140"/>
        <v>4.4700000000000006</v>
      </c>
      <c r="G1041" s="751">
        <v>4.32</v>
      </c>
      <c r="H1041" s="751">
        <v>0.15</v>
      </c>
      <c r="I1041" s="751"/>
      <c r="J1041" s="752">
        <v>1800000</v>
      </c>
      <c r="K1041" s="751">
        <v>12</v>
      </c>
      <c r="L1041" s="747">
        <f t="shared" si="141"/>
        <v>665</v>
      </c>
      <c r="M1041" s="753">
        <v>25</v>
      </c>
      <c r="N1041" s="17">
        <f t="shared" si="138"/>
        <v>97724.696356275323</v>
      </c>
      <c r="O1041" s="17">
        <f t="shared" si="139"/>
        <v>488623.48178137664</v>
      </c>
    </row>
    <row r="1042" spans="1:15">
      <c r="A1042" s="755">
        <v>1</v>
      </c>
      <c r="B1042" s="753" t="s">
        <v>786</v>
      </c>
      <c r="C1042" s="747" t="s">
        <v>724</v>
      </c>
      <c r="D1042" s="753" t="s">
        <v>774</v>
      </c>
      <c r="E1042" s="748" t="s">
        <v>797</v>
      </c>
      <c r="F1042" s="749">
        <f t="shared" si="140"/>
        <v>4.34</v>
      </c>
      <c r="G1042" s="751">
        <v>4.34</v>
      </c>
      <c r="H1042" s="751"/>
      <c r="I1042" s="751"/>
      <c r="J1042" s="752">
        <v>1800000</v>
      </c>
      <c r="K1042" s="751">
        <v>12</v>
      </c>
      <c r="L1042" s="747">
        <f t="shared" si="141"/>
        <v>665</v>
      </c>
      <c r="M1042" s="753">
        <v>88</v>
      </c>
      <c r="N1042" s="17">
        <f t="shared" si="138"/>
        <v>94882.5910931174</v>
      </c>
      <c r="O1042" s="17">
        <f t="shared" si="139"/>
        <v>1669933.6032388664</v>
      </c>
    </row>
    <row r="1043" spans="1:15">
      <c r="A1043" s="755">
        <v>1</v>
      </c>
      <c r="B1043" s="753" t="s">
        <v>786</v>
      </c>
      <c r="C1043" s="747" t="s">
        <v>724</v>
      </c>
      <c r="D1043" s="732" t="s">
        <v>778</v>
      </c>
      <c r="E1043" s="748" t="s">
        <v>779</v>
      </c>
      <c r="F1043" s="749">
        <f t="shared" si="140"/>
        <v>4.34</v>
      </c>
      <c r="G1043" s="750">
        <v>4.34</v>
      </c>
      <c r="H1043" s="751"/>
      <c r="I1043" s="751"/>
      <c r="J1043" s="752">
        <v>1800000</v>
      </c>
      <c r="K1043" s="751">
        <v>12</v>
      </c>
      <c r="L1043" s="747">
        <f t="shared" si="141"/>
        <v>665</v>
      </c>
      <c r="M1043" s="753">
        <v>17</v>
      </c>
      <c r="N1043" s="17">
        <f t="shared" si="138"/>
        <v>94882.5910931174</v>
      </c>
      <c r="O1043" s="17">
        <f t="shared" si="139"/>
        <v>322600.80971659918</v>
      </c>
    </row>
    <row r="1044" spans="1:15">
      <c r="A1044" s="755">
        <v>1</v>
      </c>
      <c r="B1044" s="753" t="s">
        <v>786</v>
      </c>
      <c r="C1044" s="747" t="s">
        <v>724</v>
      </c>
      <c r="D1044" s="753" t="s">
        <v>353</v>
      </c>
      <c r="E1044" s="748" t="s">
        <v>298</v>
      </c>
      <c r="F1044" s="749">
        <f t="shared" si="140"/>
        <v>3.96</v>
      </c>
      <c r="G1044" s="751">
        <v>3.96</v>
      </c>
      <c r="H1044" s="751"/>
      <c r="I1044" s="751"/>
      <c r="J1044" s="752">
        <v>1800000</v>
      </c>
      <c r="K1044" s="751">
        <v>12</v>
      </c>
      <c r="L1044" s="747">
        <f t="shared" si="141"/>
        <v>665</v>
      </c>
      <c r="M1044" s="753">
        <v>35</v>
      </c>
      <c r="N1044" s="17">
        <f t="shared" si="138"/>
        <v>86574.898785425103</v>
      </c>
      <c r="O1044" s="17">
        <f t="shared" si="139"/>
        <v>606024.2914979757</v>
      </c>
    </row>
    <row r="1045" spans="1:15">
      <c r="A1045" s="1130" t="s">
        <v>798</v>
      </c>
      <c r="B1045" s="1131"/>
      <c r="C1045" s="1132"/>
      <c r="D1045" s="762"/>
      <c r="E1045" s="762"/>
      <c r="F1045" s="763"/>
      <c r="G1045" s="762"/>
      <c r="H1045" s="762"/>
      <c r="I1045" s="762"/>
      <c r="J1045" s="764"/>
      <c r="K1045" s="762"/>
      <c r="L1045" s="762"/>
      <c r="M1045" s="765">
        <f>SUM(M1017:M1044)</f>
        <v>1943</v>
      </c>
      <c r="N1045" s="765" t="s">
        <v>799</v>
      </c>
      <c r="O1045" s="765">
        <f>SUM(O1017:O1044)</f>
        <v>40183957.894736849</v>
      </c>
    </row>
    <row r="1046" spans="1:15">
      <c r="A1046" s="49" t="s">
        <v>255</v>
      </c>
      <c r="B1046" s="49"/>
      <c r="C1046" s="460"/>
      <c r="D1046" s="452"/>
      <c r="E1046" s="452"/>
      <c r="F1046" s="452"/>
      <c r="G1046" s="452"/>
      <c r="H1046" s="452"/>
      <c r="I1046" s="452"/>
      <c r="J1046" s="452"/>
      <c r="K1046" s="452"/>
      <c r="L1046" s="452"/>
      <c r="M1046" s="461"/>
      <c r="N1046" s="64"/>
      <c r="O1046" s="64"/>
    </row>
    <row r="1047" spans="1:15">
      <c r="A1047" s="12">
        <v>1</v>
      </c>
      <c r="B1047" s="8" t="s">
        <v>800</v>
      </c>
      <c r="C1047" s="12" t="s">
        <v>685</v>
      </c>
      <c r="D1047" s="73" t="s">
        <v>801</v>
      </c>
      <c r="E1047" s="186" t="s">
        <v>3</v>
      </c>
      <c r="F1047" s="13">
        <f t="shared" ref="F1047:F1070" si="142">G1047+H1047+I1047</f>
        <v>4</v>
      </c>
      <c r="G1047" s="18">
        <v>4</v>
      </c>
      <c r="H1047" s="15"/>
      <c r="I1047" s="15"/>
      <c r="J1047" s="16">
        <v>1800000</v>
      </c>
      <c r="K1047" s="15">
        <v>12</v>
      </c>
      <c r="L1047" s="8">
        <f t="shared" ref="L1047:L1070" si="143">19*35</f>
        <v>665</v>
      </c>
      <c r="M1047" s="8">
        <v>139</v>
      </c>
      <c r="N1047" s="17">
        <f t="shared" si="138"/>
        <v>87449.392712550616</v>
      </c>
      <c r="O1047" s="17">
        <f t="shared" si="139"/>
        <v>2431093.117408907</v>
      </c>
    </row>
    <row r="1048" spans="1:15" ht="31.5">
      <c r="A1048" s="12">
        <v>1</v>
      </c>
      <c r="B1048" s="8" t="s">
        <v>800</v>
      </c>
      <c r="C1048" s="12" t="s">
        <v>685</v>
      </c>
      <c r="D1048" s="73" t="s">
        <v>802</v>
      </c>
      <c r="E1048" s="186" t="s">
        <v>803</v>
      </c>
      <c r="F1048" s="13">
        <f t="shared" si="142"/>
        <v>4.54</v>
      </c>
      <c r="G1048" s="14">
        <v>4.34</v>
      </c>
      <c r="H1048" s="15">
        <v>0.2</v>
      </c>
      <c r="I1048" s="15"/>
      <c r="J1048" s="16">
        <v>1800000</v>
      </c>
      <c r="K1048" s="15">
        <v>12</v>
      </c>
      <c r="L1048" s="8">
        <f t="shared" si="143"/>
        <v>665</v>
      </c>
      <c r="M1048" s="8">
        <v>16</v>
      </c>
      <c r="N1048" s="17">
        <f t="shared" si="138"/>
        <v>99255.060728744924</v>
      </c>
      <c r="O1048" s="17">
        <f t="shared" si="139"/>
        <v>317616.1943319838</v>
      </c>
    </row>
    <row r="1049" spans="1:15" ht="31.5">
      <c r="A1049" s="12">
        <v>1</v>
      </c>
      <c r="B1049" s="8" t="s">
        <v>800</v>
      </c>
      <c r="C1049" s="12" t="s">
        <v>685</v>
      </c>
      <c r="D1049" s="73" t="s">
        <v>802</v>
      </c>
      <c r="E1049" s="186" t="s">
        <v>803</v>
      </c>
      <c r="F1049" s="13">
        <f t="shared" si="142"/>
        <v>4.88</v>
      </c>
      <c r="G1049" s="14">
        <v>4.68</v>
      </c>
      <c r="H1049" s="15">
        <v>0.2</v>
      </c>
      <c r="I1049" s="15"/>
      <c r="J1049" s="16">
        <v>1800000</v>
      </c>
      <c r="K1049" s="15">
        <v>12</v>
      </c>
      <c r="L1049" s="8">
        <f t="shared" si="143"/>
        <v>665</v>
      </c>
      <c r="M1049" s="8">
        <v>19</v>
      </c>
      <c r="N1049" s="17">
        <f t="shared" si="138"/>
        <v>106688.25910931174</v>
      </c>
      <c r="O1049" s="17">
        <f t="shared" si="139"/>
        <v>405415.38461538462</v>
      </c>
    </row>
    <row r="1050" spans="1:15" ht="31.5">
      <c r="A1050" s="12">
        <v>1</v>
      </c>
      <c r="B1050" s="8" t="s">
        <v>800</v>
      </c>
      <c r="C1050" s="12" t="s">
        <v>685</v>
      </c>
      <c r="D1050" s="8" t="s">
        <v>804</v>
      </c>
      <c r="E1050" s="186" t="s">
        <v>805</v>
      </c>
      <c r="F1050" s="13">
        <f t="shared" si="142"/>
        <v>4.34</v>
      </c>
      <c r="G1050" s="18">
        <v>4.34</v>
      </c>
      <c r="H1050" s="15"/>
      <c r="I1050" s="15"/>
      <c r="J1050" s="16">
        <v>1800000</v>
      </c>
      <c r="K1050" s="15">
        <v>12</v>
      </c>
      <c r="L1050" s="8">
        <f t="shared" si="143"/>
        <v>665</v>
      </c>
      <c r="M1050" s="8">
        <v>8</v>
      </c>
      <c r="N1050" s="17">
        <f t="shared" si="138"/>
        <v>94882.5910931174</v>
      </c>
      <c r="O1050" s="17">
        <f t="shared" si="139"/>
        <v>151812.14574898785</v>
      </c>
    </row>
    <row r="1051" spans="1:15" ht="31.5">
      <c r="A1051" s="12">
        <v>1</v>
      </c>
      <c r="B1051" s="8" t="s">
        <v>800</v>
      </c>
      <c r="C1051" s="12" t="s">
        <v>685</v>
      </c>
      <c r="D1051" s="8" t="s">
        <v>804</v>
      </c>
      <c r="E1051" s="186" t="s">
        <v>805</v>
      </c>
      <c r="F1051" s="13">
        <f t="shared" si="142"/>
        <v>4.68</v>
      </c>
      <c r="G1051" s="18">
        <v>4.68</v>
      </c>
      <c r="H1051" s="15"/>
      <c r="I1051" s="15"/>
      <c r="J1051" s="16">
        <v>1800000</v>
      </c>
      <c r="K1051" s="15">
        <v>12</v>
      </c>
      <c r="L1051" s="8">
        <f t="shared" si="143"/>
        <v>665</v>
      </c>
      <c r="M1051" s="8">
        <v>61</v>
      </c>
      <c r="N1051" s="17">
        <f t="shared" si="138"/>
        <v>102315.78947368421</v>
      </c>
      <c r="O1051" s="17">
        <f t="shared" si="139"/>
        <v>1248252.6315789474</v>
      </c>
    </row>
    <row r="1052" spans="1:15" ht="31.5">
      <c r="A1052" s="12">
        <v>1</v>
      </c>
      <c r="B1052" s="8" t="s">
        <v>800</v>
      </c>
      <c r="C1052" s="12" t="s">
        <v>685</v>
      </c>
      <c r="D1052" s="73" t="s">
        <v>806</v>
      </c>
      <c r="E1052" s="186" t="s">
        <v>659</v>
      </c>
      <c r="F1052" s="13">
        <f t="shared" si="142"/>
        <v>4</v>
      </c>
      <c r="G1052" s="18">
        <v>4</v>
      </c>
      <c r="H1052" s="15"/>
      <c r="I1052" s="15"/>
      <c r="J1052" s="16">
        <v>1800000</v>
      </c>
      <c r="K1052" s="15">
        <v>12</v>
      </c>
      <c r="L1052" s="8">
        <f t="shared" si="143"/>
        <v>665</v>
      </c>
      <c r="M1052" s="8">
        <v>35</v>
      </c>
      <c r="N1052" s="17">
        <f t="shared" si="138"/>
        <v>87449.392712550616</v>
      </c>
      <c r="O1052" s="17">
        <f t="shared" si="139"/>
        <v>612145.74898785434</v>
      </c>
    </row>
    <row r="1053" spans="1:15" ht="31.5">
      <c r="A1053" s="12">
        <v>1</v>
      </c>
      <c r="B1053" s="8" t="s">
        <v>800</v>
      </c>
      <c r="C1053" s="12" t="s">
        <v>685</v>
      </c>
      <c r="D1053" s="73" t="s">
        <v>807</v>
      </c>
      <c r="E1053" s="186" t="s">
        <v>140</v>
      </c>
      <c r="F1053" s="13">
        <f t="shared" si="142"/>
        <v>4</v>
      </c>
      <c r="G1053" s="18">
        <v>4</v>
      </c>
      <c r="H1053" s="15"/>
      <c r="I1053" s="15"/>
      <c r="J1053" s="16">
        <v>1800000</v>
      </c>
      <c r="K1053" s="15">
        <v>12</v>
      </c>
      <c r="L1053" s="8">
        <f t="shared" si="143"/>
        <v>665</v>
      </c>
      <c r="M1053" s="8">
        <v>35</v>
      </c>
      <c r="N1053" s="17">
        <f t="shared" si="138"/>
        <v>87449.392712550616</v>
      </c>
      <c r="O1053" s="17">
        <f t="shared" si="139"/>
        <v>612145.74898785434</v>
      </c>
    </row>
    <row r="1054" spans="1:15" ht="31.5">
      <c r="A1054" s="12">
        <v>1</v>
      </c>
      <c r="B1054" s="8" t="s">
        <v>800</v>
      </c>
      <c r="C1054" s="12" t="s">
        <v>685</v>
      </c>
      <c r="D1054" s="73" t="s">
        <v>807</v>
      </c>
      <c r="E1054" s="186" t="s">
        <v>808</v>
      </c>
      <c r="F1054" s="13">
        <f t="shared" si="142"/>
        <v>4</v>
      </c>
      <c r="G1054" s="18">
        <v>4</v>
      </c>
      <c r="H1054" s="15"/>
      <c r="I1054" s="15"/>
      <c r="J1054" s="16">
        <v>1800000</v>
      </c>
      <c r="K1054" s="15">
        <v>12</v>
      </c>
      <c r="L1054" s="8">
        <f t="shared" si="143"/>
        <v>665</v>
      </c>
      <c r="M1054" s="8">
        <v>35</v>
      </c>
      <c r="N1054" s="17">
        <f t="shared" si="138"/>
        <v>87449.392712550616</v>
      </c>
      <c r="O1054" s="17">
        <f t="shared" si="139"/>
        <v>612145.74898785434</v>
      </c>
    </row>
    <row r="1055" spans="1:15">
      <c r="A1055" s="12">
        <v>1</v>
      </c>
      <c r="B1055" s="644" t="s">
        <v>800</v>
      </c>
      <c r="C1055" s="12" t="s">
        <v>685</v>
      </c>
      <c r="D1055" s="73" t="s">
        <v>809</v>
      </c>
      <c r="E1055" s="186" t="s">
        <v>117</v>
      </c>
      <c r="F1055" s="13">
        <f t="shared" si="142"/>
        <v>4</v>
      </c>
      <c r="G1055" s="18">
        <v>4</v>
      </c>
      <c r="H1055" s="15"/>
      <c r="I1055" s="15"/>
      <c r="J1055" s="16">
        <v>1800000</v>
      </c>
      <c r="K1055" s="15">
        <v>12</v>
      </c>
      <c r="L1055" s="8">
        <f t="shared" si="143"/>
        <v>665</v>
      </c>
      <c r="M1055" s="8">
        <f>16*2</f>
        <v>32</v>
      </c>
      <c r="N1055" s="17">
        <f t="shared" si="138"/>
        <v>87449.392712550616</v>
      </c>
      <c r="O1055" s="17">
        <f t="shared" si="139"/>
        <v>559676.11336032394</v>
      </c>
    </row>
    <row r="1056" spans="1:15">
      <c r="A1056" s="12">
        <v>1</v>
      </c>
      <c r="B1056" s="644" t="s">
        <v>800</v>
      </c>
      <c r="C1056" s="12" t="s">
        <v>685</v>
      </c>
      <c r="D1056" s="73" t="s">
        <v>809</v>
      </c>
      <c r="E1056" s="186" t="s">
        <v>117</v>
      </c>
      <c r="F1056" s="13">
        <f t="shared" si="142"/>
        <v>4.34</v>
      </c>
      <c r="G1056" s="18">
        <v>4.34</v>
      </c>
      <c r="H1056" s="15"/>
      <c r="I1056" s="15"/>
      <c r="J1056" s="16">
        <v>1800000</v>
      </c>
      <c r="K1056" s="15">
        <v>12</v>
      </c>
      <c r="L1056" s="8">
        <f t="shared" si="143"/>
        <v>665</v>
      </c>
      <c r="M1056" s="8">
        <f>19*2</f>
        <v>38</v>
      </c>
      <c r="N1056" s="17">
        <f t="shared" si="138"/>
        <v>94882.5910931174</v>
      </c>
      <c r="O1056" s="17">
        <f t="shared" si="139"/>
        <v>721107.69230769225</v>
      </c>
    </row>
    <row r="1057" spans="1:15">
      <c r="A1057" s="12">
        <v>1</v>
      </c>
      <c r="B1057" s="8" t="s">
        <v>800</v>
      </c>
      <c r="C1057" s="12" t="s">
        <v>685</v>
      </c>
      <c r="D1057" s="73" t="s">
        <v>810</v>
      </c>
      <c r="E1057" s="186" t="s">
        <v>721</v>
      </c>
      <c r="F1057" s="13">
        <f t="shared" si="142"/>
        <v>4.68</v>
      </c>
      <c r="G1057" s="18">
        <v>4.68</v>
      </c>
      <c r="H1057" s="15"/>
      <c r="I1057" s="15"/>
      <c r="J1057" s="16">
        <v>1800000</v>
      </c>
      <c r="K1057" s="15">
        <v>12</v>
      </c>
      <c r="L1057" s="8">
        <f t="shared" si="143"/>
        <v>665</v>
      </c>
      <c r="M1057" s="8">
        <v>139</v>
      </c>
      <c r="N1057" s="17">
        <f t="shared" si="138"/>
        <v>102315.78947368421</v>
      </c>
      <c r="O1057" s="17">
        <f t="shared" si="139"/>
        <v>2844378.9473684211</v>
      </c>
    </row>
    <row r="1058" spans="1:15" ht="31.5">
      <c r="A1058" s="12">
        <v>1</v>
      </c>
      <c r="B1058" s="8" t="s">
        <v>800</v>
      </c>
      <c r="C1058" s="12" t="s">
        <v>685</v>
      </c>
      <c r="D1058" s="73" t="s">
        <v>810</v>
      </c>
      <c r="E1058" s="186" t="s">
        <v>663</v>
      </c>
      <c r="F1058" s="13">
        <f t="shared" si="142"/>
        <v>4.68</v>
      </c>
      <c r="G1058" s="18">
        <v>4.68</v>
      </c>
      <c r="H1058" s="15"/>
      <c r="I1058" s="15"/>
      <c r="J1058" s="16">
        <v>1800000</v>
      </c>
      <c r="K1058" s="15">
        <v>12</v>
      </c>
      <c r="L1058" s="8">
        <f t="shared" si="143"/>
        <v>665</v>
      </c>
      <c r="M1058" s="8">
        <v>52</v>
      </c>
      <c r="N1058" s="17">
        <f t="shared" si="138"/>
        <v>102315.78947368421</v>
      </c>
      <c r="O1058" s="17">
        <f t="shared" si="139"/>
        <v>1064084.210526316</v>
      </c>
    </row>
    <row r="1059" spans="1:15" ht="31.5">
      <c r="A1059" s="12">
        <v>1</v>
      </c>
      <c r="B1059" s="8" t="s">
        <v>800</v>
      </c>
      <c r="C1059" s="12" t="s">
        <v>685</v>
      </c>
      <c r="D1059" s="73" t="s">
        <v>810</v>
      </c>
      <c r="E1059" s="186" t="s">
        <v>808</v>
      </c>
      <c r="F1059" s="13">
        <f t="shared" si="142"/>
        <v>4.68</v>
      </c>
      <c r="G1059" s="18">
        <v>4.68</v>
      </c>
      <c r="H1059" s="15"/>
      <c r="I1059" s="15"/>
      <c r="J1059" s="16">
        <v>1800000</v>
      </c>
      <c r="K1059" s="15">
        <v>12</v>
      </c>
      <c r="L1059" s="8">
        <f t="shared" si="143"/>
        <v>665</v>
      </c>
      <c r="M1059" s="8">
        <v>35</v>
      </c>
      <c r="N1059" s="17">
        <f t="shared" si="138"/>
        <v>102315.78947368421</v>
      </c>
      <c r="O1059" s="17">
        <f t="shared" si="139"/>
        <v>716210.52631578955</v>
      </c>
    </row>
    <row r="1060" spans="1:15" ht="31.5">
      <c r="A1060" s="12">
        <v>1</v>
      </c>
      <c r="B1060" s="8" t="s">
        <v>800</v>
      </c>
      <c r="C1060" s="12" t="s">
        <v>685</v>
      </c>
      <c r="D1060" s="73" t="s">
        <v>811</v>
      </c>
      <c r="E1060" s="186" t="s">
        <v>673</v>
      </c>
      <c r="F1060" s="13">
        <f t="shared" si="142"/>
        <v>4.49</v>
      </c>
      <c r="G1060" s="18">
        <v>4.34</v>
      </c>
      <c r="H1060" s="15">
        <v>0.15</v>
      </c>
      <c r="I1060" s="15"/>
      <c r="J1060" s="16">
        <v>1800000</v>
      </c>
      <c r="K1060" s="15">
        <v>12</v>
      </c>
      <c r="L1060" s="8">
        <f t="shared" si="143"/>
        <v>665</v>
      </c>
      <c r="M1060" s="8">
        <v>8</v>
      </c>
      <c r="N1060" s="17">
        <f t="shared" si="138"/>
        <v>98161.943319838043</v>
      </c>
      <c r="O1060" s="17">
        <f t="shared" si="139"/>
        <v>157059.10931174087</v>
      </c>
    </row>
    <row r="1061" spans="1:15" ht="31.5">
      <c r="A1061" s="12">
        <v>1</v>
      </c>
      <c r="B1061" s="8" t="s">
        <v>800</v>
      </c>
      <c r="C1061" s="12" t="s">
        <v>685</v>
      </c>
      <c r="D1061" s="73" t="s">
        <v>811</v>
      </c>
      <c r="E1061" s="186" t="s">
        <v>673</v>
      </c>
      <c r="F1061" s="13">
        <f t="shared" si="142"/>
        <v>4.83</v>
      </c>
      <c r="G1061" s="18">
        <v>4.68</v>
      </c>
      <c r="H1061" s="15">
        <v>0.15</v>
      </c>
      <c r="I1061" s="15"/>
      <c r="J1061" s="16">
        <v>1800000</v>
      </c>
      <c r="K1061" s="15">
        <v>12</v>
      </c>
      <c r="L1061" s="8">
        <v>665</v>
      </c>
      <c r="M1061" s="8">
        <v>45</v>
      </c>
      <c r="N1061" s="17">
        <f t="shared" si="138"/>
        <v>105595.14170040486</v>
      </c>
      <c r="O1061" s="17">
        <f t="shared" si="139"/>
        <v>950356.27530364366</v>
      </c>
    </row>
    <row r="1062" spans="1:15">
      <c r="A1062" s="12">
        <v>1</v>
      </c>
      <c r="B1062" s="8" t="s">
        <v>800</v>
      </c>
      <c r="C1062" s="12" t="s">
        <v>685</v>
      </c>
      <c r="D1062" s="8" t="s">
        <v>811</v>
      </c>
      <c r="E1062" s="186" t="s">
        <v>812</v>
      </c>
      <c r="F1062" s="13">
        <f t="shared" si="142"/>
        <v>4.49</v>
      </c>
      <c r="G1062" s="18">
        <v>4.34</v>
      </c>
      <c r="H1062" s="15">
        <v>0.15</v>
      </c>
      <c r="I1062" s="15"/>
      <c r="J1062" s="16">
        <v>1800000</v>
      </c>
      <c r="K1062" s="15">
        <v>12</v>
      </c>
      <c r="L1062" s="8">
        <f t="shared" si="143"/>
        <v>665</v>
      </c>
      <c r="M1062" s="8">
        <v>4</v>
      </c>
      <c r="N1062" s="17">
        <f t="shared" si="138"/>
        <v>98161.943319838043</v>
      </c>
      <c r="O1062" s="17">
        <f t="shared" si="139"/>
        <v>78529.554655870437</v>
      </c>
    </row>
    <row r="1063" spans="1:15">
      <c r="A1063" s="12">
        <v>1</v>
      </c>
      <c r="B1063" s="8" t="s">
        <v>800</v>
      </c>
      <c r="C1063" s="12" t="s">
        <v>685</v>
      </c>
      <c r="D1063" s="8" t="s">
        <v>811</v>
      </c>
      <c r="E1063" s="186" t="s">
        <v>812</v>
      </c>
      <c r="F1063" s="13">
        <f t="shared" si="142"/>
        <v>4.83</v>
      </c>
      <c r="G1063" s="18">
        <v>4.68</v>
      </c>
      <c r="H1063" s="15">
        <v>0.15</v>
      </c>
      <c r="I1063" s="15"/>
      <c r="J1063" s="16">
        <v>1800000</v>
      </c>
      <c r="K1063" s="15">
        <v>12</v>
      </c>
      <c r="L1063" s="8">
        <f t="shared" si="143"/>
        <v>665</v>
      </c>
      <c r="M1063" s="8">
        <v>31</v>
      </c>
      <c r="N1063" s="17">
        <f t="shared" si="138"/>
        <v>105595.14170040486</v>
      </c>
      <c r="O1063" s="17">
        <f t="shared" si="139"/>
        <v>654689.87854251009</v>
      </c>
    </row>
    <row r="1064" spans="1:15">
      <c r="A1064" s="12">
        <v>1</v>
      </c>
      <c r="B1064" s="8" t="s">
        <v>800</v>
      </c>
      <c r="C1064" s="12" t="s">
        <v>685</v>
      </c>
      <c r="D1064" s="8" t="s">
        <v>813</v>
      </c>
      <c r="E1064" s="186" t="s">
        <v>665</v>
      </c>
      <c r="F1064" s="13">
        <f t="shared" si="142"/>
        <v>4.68</v>
      </c>
      <c r="G1064" s="18">
        <v>4.68</v>
      </c>
      <c r="H1064" s="15"/>
      <c r="I1064" s="15"/>
      <c r="J1064" s="16">
        <v>1800000</v>
      </c>
      <c r="K1064" s="15">
        <v>12</v>
      </c>
      <c r="L1064" s="8">
        <f t="shared" si="143"/>
        <v>665</v>
      </c>
      <c r="M1064" s="8">
        <v>20</v>
      </c>
      <c r="N1064" s="17">
        <f t="shared" si="138"/>
        <v>102315.78947368421</v>
      </c>
      <c r="O1064" s="17">
        <f t="shared" si="139"/>
        <v>409263.15789473685</v>
      </c>
    </row>
    <row r="1065" spans="1:15">
      <c r="A1065" s="12">
        <v>1</v>
      </c>
      <c r="B1065" s="8" t="s">
        <v>800</v>
      </c>
      <c r="C1065" s="12" t="s">
        <v>685</v>
      </c>
      <c r="D1065" s="8" t="s">
        <v>813</v>
      </c>
      <c r="E1065" s="186" t="s">
        <v>665</v>
      </c>
      <c r="F1065" s="13">
        <f t="shared" si="142"/>
        <v>5.0199999999999996</v>
      </c>
      <c r="G1065" s="18">
        <v>5.0199999999999996</v>
      </c>
      <c r="H1065" s="15"/>
      <c r="I1065" s="15"/>
      <c r="J1065" s="16">
        <v>1800000</v>
      </c>
      <c r="K1065" s="15">
        <v>12</v>
      </c>
      <c r="L1065" s="8">
        <f t="shared" si="143"/>
        <v>665</v>
      </c>
      <c r="M1065" s="8">
        <v>15</v>
      </c>
      <c r="N1065" s="17">
        <f t="shared" si="138"/>
        <v>109748.98785425101</v>
      </c>
      <c r="O1065" s="17">
        <f t="shared" si="139"/>
        <v>329246.96356275305</v>
      </c>
    </row>
    <row r="1066" spans="1:15">
      <c r="A1066" s="12">
        <v>1</v>
      </c>
      <c r="B1066" s="8" t="s">
        <v>800</v>
      </c>
      <c r="C1066" s="12" t="s">
        <v>685</v>
      </c>
      <c r="D1066" s="73" t="s">
        <v>477</v>
      </c>
      <c r="E1066" s="186" t="s">
        <v>56</v>
      </c>
      <c r="F1066" s="13">
        <f t="shared" si="142"/>
        <v>3.66</v>
      </c>
      <c r="G1066" s="18">
        <v>3.66</v>
      </c>
      <c r="H1066" s="15"/>
      <c r="I1066" s="15"/>
      <c r="J1066" s="16">
        <v>1800000</v>
      </c>
      <c r="K1066" s="15">
        <v>12</v>
      </c>
      <c r="L1066" s="8">
        <f t="shared" si="143"/>
        <v>665</v>
      </c>
      <c r="M1066" s="8">
        <v>35</v>
      </c>
      <c r="N1066" s="17">
        <f t="shared" si="138"/>
        <v>80016.194331983803</v>
      </c>
      <c r="O1066" s="17">
        <f t="shared" si="139"/>
        <v>560113.36032388662</v>
      </c>
    </row>
    <row r="1067" spans="1:15">
      <c r="A1067" s="12">
        <v>1</v>
      </c>
      <c r="B1067" s="8" t="s">
        <v>800</v>
      </c>
      <c r="C1067" s="12" t="s">
        <v>685</v>
      </c>
      <c r="D1067" s="73" t="s">
        <v>814</v>
      </c>
      <c r="E1067" s="186" t="s">
        <v>120</v>
      </c>
      <c r="F1067" s="13">
        <f t="shared" si="142"/>
        <v>4</v>
      </c>
      <c r="G1067" s="18">
        <v>4</v>
      </c>
      <c r="H1067" s="15"/>
      <c r="I1067" s="15"/>
      <c r="J1067" s="16">
        <v>1800000</v>
      </c>
      <c r="K1067" s="15">
        <v>12</v>
      </c>
      <c r="L1067" s="8">
        <f t="shared" si="143"/>
        <v>665</v>
      </c>
      <c r="M1067" s="8">
        <v>35</v>
      </c>
      <c r="N1067" s="17">
        <f t="shared" si="138"/>
        <v>87449.392712550616</v>
      </c>
      <c r="O1067" s="17">
        <f t="shared" si="139"/>
        <v>612145.74898785434</v>
      </c>
    </row>
    <row r="1068" spans="1:15">
      <c r="A1068" s="12">
        <v>1</v>
      </c>
      <c r="B1068" s="8" t="s">
        <v>800</v>
      </c>
      <c r="C1068" s="12" t="s">
        <v>685</v>
      </c>
      <c r="D1068" s="73" t="s">
        <v>815</v>
      </c>
      <c r="E1068" s="186" t="s">
        <v>195</v>
      </c>
      <c r="F1068" s="13">
        <f t="shared" si="142"/>
        <v>4.34</v>
      </c>
      <c r="G1068" s="18">
        <v>4.34</v>
      </c>
      <c r="H1068" s="15"/>
      <c r="I1068" s="15"/>
      <c r="J1068" s="16">
        <v>1800000</v>
      </c>
      <c r="K1068" s="15">
        <v>12</v>
      </c>
      <c r="L1068" s="8">
        <f t="shared" si="143"/>
        <v>665</v>
      </c>
      <c r="M1068" s="8">
        <v>104</v>
      </c>
      <c r="N1068" s="17">
        <f t="shared" si="138"/>
        <v>94882.5910931174</v>
      </c>
      <c r="O1068" s="17">
        <f t="shared" si="139"/>
        <v>1973557.894736842</v>
      </c>
    </row>
    <row r="1069" spans="1:15" ht="31.5">
      <c r="A1069" s="12">
        <v>1</v>
      </c>
      <c r="B1069" s="8" t="s">
        <v>800</v>
      </c>
      <c r="C1069" s="12" t="s">
        <v>685</v>
      </c>
      <c r="D1069" s="73" t="s">
        <v>816</v>
      </c>
      <c r="E1069" s="186" t="s">
        <v>808</v>
      </c>
      <c r="F1069" s="766">
        <f t="shared" si="142"/>
        <v>5.7283999999999997</v>
      </c>
      <c r="G1069" s="18">
        <v>4.9800000000000004</v>
      </c>
      <c r="H1069" s="15">
        <v>0.35</v>
      </c>
      <c r="I1069" s="15">
        <f>G1069*8%</f>
        <v>0.39840000000000003</v>
      </c>
      <c r="J1069" s="16">
        <v>1800000</v>
      </c>
      <c r="K1069" s="15">
        <v>12</v>
      </c>
      <c r="L1069" s="8">
        <f t="shared" si="143"/>
        <v>665</v>
      </c>
      <c r="M1069" s="8">
        <v>34</v>
      </c>
      <c r="N1069" s="17">
        <f t="shared" si="138"/>
        <v>125236.27530364374</v>
      </c>
      <c r="O1069" s="17">
        <f t="shared" si="139"/>
        <v>851606.67206477746</v>
      </c>
    </row>
    <row r="1070" spans="1:15">
      <c r="A1070" s="12">
        <v>1</v>
      </c>
      <c r="B1070" s="8" t="s">
        <v>800</v>
      </c>
      <c r="C1070" s="12" t="s">
        <v>685</v>
      </c>
      <c r="D1070" s="73" t="s">
        <v>817</v>
      </c>
      <c r="E1070" s="186" t="s">
        <v>122</v>
      </c>
      <c r="F1070" s="13">
        <f t="shared" si="142"/>
        <v>2.34</v>
      </c>
      <c r="G1070" s="18">
        <v>2.34</v>
      </c>
      <c r="H1070" s="15"/>
      <c r="I1070" s="15"/>
      <c r="J1070" s="16">
        <v>1800000</v>
      </c>
      <c r="K1070" s="15">
        <v>12</v>
      </c>
      <c r="L1070" s="8">
        <f t="shared" si="143"/>
        <v>665</v>
      </c>
      <c r="M1070" s="8">
        <v>35</v>
      </c>
      <c r="N1070" s="17">
        <f t="shared" si="138"/>
        <v>51157.894736842107</v>
      </c>
      <c r="O1070" s="17">
        <f t="shared" si="139"/>
        <v>358105.26315789478</v>
      </c>
    </row>
    <row r="1071" spans="1:15">
      <c r="A1071" s="12">
        <v>2</v>
      </c>
      <c r="B1071" s="8" t="s">
        <v>818</v>
      </c>
      <c r="C1071" s="12" t="s">
        <v>819</v>
      </c>
      <c r="D1071" s="73" t="s">
        <v>820</v>
      </c>
      <c r="E1071" s="186" t="s">
        <v>3</v>
      </c>
      <c r="F1071" s="13">
        <f>G1071+H1071+I1071</f>
        <v>5.22</v>
      </c>
      <c r="G1071" s="14">
        <v>5.0199999999999996</v>
      </c>
      <c r="H1071" s="15">
        <v>0.2</v>
      </c>
      <c r="I1071" s="15"/>
      <c r="J1071" s="16">
        <v>1800000</v>
      </c>
      <c r="K1071" s="15">
        <v>12</v>
      </c>
      <c r="L1071" s="8">
        <f>19*35</f>
        <v>665</v>
      </c>
      <c r="M1071" s="8">
        <v>140</v>
      </c>
      <c r="N1071" s="17">
        <f t="shared" si="138"/>
        <v>114121.45748987855</v>
      </c>
      <c r="O1071" s="17">
        <f t="shared" si="139"/>
        <v>3195400.8097165995</v>
      </c>
    </row>
    <row r="1072" spans="1:15" ht="31.5">
      <c r="A1072" s="12">
        <v>2</v>
      </c>
      <c r="B1072" s="8" t="s">
        <v>818</v>
      </c>
      <c r="C1072" s="12" t="s">
        <v>819</v>
      </c>
      <c r="D1072" s="73" t="s">
        <v>802</v>
      </c>
      <c r="E1072" s="186" t="s">
        <v>803</v>
      </c>
      <c r="F1072" s="13">
        <f t="shared" ref="F1072:F1092" si="144">G1072+H1072+I1072</f>
        <v>4.54</v>
      </c>
      <c r="G1072" s="14">
        <v>4.34</v>
      </c>
      <c r="H1072" s="15">
        <v>0.2</v>
      </c>
      <c r="I1072" s="15"/>
      <c r="J1072" s="16">
        <v>1800000</v>
      </c>
      <c r="K1072" s="15">
        <v>12</v>
      </c>
      <c r="L1072" s="8">
        <f t="shared" ref="L1072:L1092" si="145">19*35</f>
        <v>665</v>
      </c>
      <c r="M1072" s="8">
        <v>18</v>
      </c>
      <c r="N1072" s="17">
        <f t="shared" si="138"/>
        <v>99255.060728744924</v>
      </c>
      <c r="O1072" s="17">
        <f t="shared" si="139"/>
        <v>357318.21862348181</v>
      </c>
    </row>
    <row r="1073" spans="1:15" ht="31.5">
      <c r="A1073" s="12">
        <v>2</v>
      </c>
      <c r="B1073" s="8" t="s">
        <v>818</v>
      </c>
      <c r="C1073" s="12" t="s">
        <v>819</v>
      </c>
      <c r="D1073" s="73" t="s">
        <v>802</v>
      </c>
      <c r="E1073" s="186" t="s">
        <v>803</v>
      </c>
      <c r="F1073" s="13">
        <f t="shared" si="144"/>
        <v>4.88</v>
      </c>
      <c r="G1073" s="14">
        <v>4.68</v>
      </c>
      <c r="H1073" s="15">
        <v>0.2</v>
      </c>
      <c r="I1073" s="15"/>
      <c r="J1073" s="16">
        <v>1800000</v>
      </c>
      <c r="K1073" s="15">
        <v>12</v>
      </c>
      <c r="L1073" s="8">
        <f t="shared" si="145"/>
        <v>665</v>
      </c>
      <c r="M1073" s="8">
        <v>21</v>
      </c>
      <c r="N1073" s="17">
        <f t="shared" si="138"/>
        <v>106688.25910931174</v>
      </c>
      <c r="O1073" s="17">
        <f t="shared" si="139"/>
        <v>448090.68825910933</v>
      </c>
    </row>
    <row r="1074" spans="1:15" ht="31.5">
      <c r="A1074" s="12">
        <v>2</v>
      </c>
      <c r="B1074" s="8" t="s">
        <v>818</v>
      </c>
      <c r="C1074" s="12" t="s">
        <v>819</v>
      </c>
      <c r="D1074" s="73" t="s">
        <v>807</v>
      </c>
      <c r="E1074" s="186" t="s">
        <v>805</v>
      </c>
      <c r="F1074" s="13">
        <f t="shared" si="144"/>
        <v>4</v>
      </c>
      <c r="G1074" s="18">
        <v>4</v>
      </c>
      <c r="H1074" s="15"/>
      <c r="I1074" s="15"/>
      <c r="J1074" s="16">
        <v>1800000</v>
      </c>
      <c r="K1074" s="15">
        <v>12</v>
      </c>
      <c r="L1074" s="8">
        <f t="shared" si="145"/>
        <v>665</v>
      </c>
      <c r="M1074" s="8">
        <v>51</v>
      </c>
      <c r="N1074" s="17">
        <f t="shared" si="138"/>
        <v>87449.392712550616</v>
      </c>
      <c r="O1074" s="17">
        <f t="shared" si="139"/>
        <v>891983.80566801631</v>
      </c>
    </row>
    <row r="1075" spans="1:15" ht="31.5">
      <c r="A1075" s="12">
        <v>2</v>
      </c>
      <c r="B1075" s="8" t="s">
        <v>818</v>
      </c>
      <c r="C1075" s="12" t="s">
        <v>819</v>
      </c>
      <c r="D1075" s="73" t="s">
        <v>806</v>
      </c>
      <c r="E1075" s="186" t="s">
        <v>659</v>
      </c>
      <c r="F1075" s="13">
        <f t="shared" si="144"/>
        <v>4</v>
      </c>
      <c r="G1075" s="18">
        <v>4</v>
      </c>
      <c r="H1075" s="15"/>
      <c r="I1075" s="15"/>
      <c r="J1075" s="16">
        <v>1800000</v>
      </c>
      <c r="K1075" s="15">
        <v>12</v>
      </c>
      <c r="L1075" s="8">
        <f t="shared" si="145"/>
        <v>665</v>
      </c>
      <c r="M1075" s="8">
        <v>50</v>
      </c>
      <c r="N1075" s="17">
        <f t="shared" si="138"/>
        <v>87449.392712550616</v>
      </c>
      <c r="O1075" s="17">
        <f t="shared" si="139"/>
        <v>874493.9271255061</v>
      </c>
    </row>
    <row r="1076" spans="1:15" ht="31.5">
      <c r="A1076" s="12">
        <v>2</v>
      </c>
      <c r="B1076" s="8" t="s">
        <v>818</v>
      </c>
      <c r="C1076" s="12" t="s">
        <v>819</v>
      </c>
      <c r="D1076" s="73" t="s">
        <v>801</v>
      </c>
      <c r="E1076" s="186" t="s">
        <v>140</v>
      </c>
      <c r="F1076" s="13">
        <f t="shared" si="144"/>
        <v>4</v>
      </c>
      <c r="G1076" s="18">
        <v>4</v>
      </c>
      <c r="H1076" s="15"/>
      <c r="I1076" s="15"/>
      <c r="J1076" s="16">
        <v>1800000</v>
      </c>
      <c r="K1076" s="15">
        <v>12</v>
      </c>
      <c r="L1076" s="8">
        <f t="shared" si="145"/>
        <v>665</v>
      </c>
      <c r="M1076" s="8">
        <v>52</v>
      </c>
      <c r="N1076" s="17">
        <f t="shared" si="138"/>
        <v>87449.392712550616</v>
      </c>
      <c r="O1076" s="17">
        <f t="shared" si="139"/>
        <v>909473.68421052641</v>
      </c>
    </row>
    <row r="1077" spans="1:15">
      <c r="A1077" s="12">
        <v>2</v>
      </c>
      <c r="B1077" s="8" t="s">
        <v>818</v>
      </c>
      <c r="C1077" s="12" t="s">
        <v>819</v>
      </c>
      <c r="D1077" s="73" t="s">
        <v>809</v>
      </c>
      <c r="E1077" s="186" t="s">
        <v>117</v>
      </c>
      <c r="F1077" s="13">
        <f t="shared" si="144"/>
        <v>4</v>
      </c>
      <c r="G1077" s="18">
        <v>4</v>
      </c>
      <c r="H1077" s="15"/>
      <c r="I1077" s="15"/>
      <c r="J1077" s="16">
        <v>1800000</v>
      </c>
      <c r="K1077" s="15">
        <v>12</v>
      </c>
      <c r="L1077" s="8">
        <f t="shared" si="145"/>
        <v>665</v>
      </c>
      <c r="M1077" s="8">
        <v>32</v>
      </c>
      <c r="N1077" s="17">
        <f t="shared" si="138"/>
        <v>87449.392712550616</v>
      </c>
      <c r="O1077" s="17">
        <f t="shared" si="139"/>
        <v>559676.11336032394</v>
      </c>
    </row>
    <row r="1078" spans="1:15">
      <c r="A1078" s="12">
        <v>2</v>
      </c>
      <c r="B1078" s="8" t="s">
        <v>818</v>
      </c>
      <c r="C1078" s="12" t="s">
        <v>819</v>
      </c>
      <c r="D1078" s="73" t="s">
        <v>809</v>
      </c>
      <c r="E1078" s="186" t="s">
        <v>117</v>
      </c>
      <c r="F1078" s="13">
        <f t="shared" si="144"/>
        <v>4.34</v>
      </c>
      <c r="G1078" s="18">
        <v>4.34</v>
      </c>
      <c r="H1078" s="15"/>
      <c r="I1078" s="15"/>
      <c r="J1078" s="16">
        <v>1800000</v>
      </c>
      <c r="K1078" s="15">
        <v>12</v>
      </c>
      <c r="L1078" s="8">
        <f t="shared" si="145"/>
        <v>665</v>
      </c>
      <c r="M1078" s="8">
        <v>38</v>
      </c>
      <c r="N1078" s="17">
        <f t="shared" ref="N1078:N1141" si="146">F1078*J1078*K1078/L1078*35/52</f>
        <v>94882.5910931174</v>
      </c>
      <c r="O1078" s="17">
        <f t="shared" ref="O1078:O1141" si="147">N1078*0.2*M1078</f>
        <v>721107.69230769225</v>
      </c>
    </row>
    <row r="1079" spans="1:15">
      <c r="A1079" s="12">
        <v>2</v>
      </c>
      <c r="B1079" s="8" t="s">
        <v>818</v>
      </c>
      <c r="C1079" s="12" t="s">
        <v>819</v>
      </c>
      <c r="D1079" s="73" t="s">
        <v>821</v>
      </c>
      <c r="E1079" s="186" t="s">
        <v>721</v>
      </c>
      <c r="F1079" s="13">
        <f t="shared" si="144"/>
        <v>5.0199999999999996</v>
      </c>
      <c r="G1079" s="18">
        <v>5.0199999999999996</v>
      </c>
      <c r="H1079" s="15"/>
      <c r="I1079" s="15"/>
      <c r="J1079" s="16">
        <v>1800000</v>
      </c>
      <c r="K1079" s="15">
        <v>12</v>
      </c>
      <c r="L1079" s="8">
        <f t="shared" si="145"/>
        <v>665</v>
      </c>
      <c r="M1079" s="8">
        <v>140</v>
      </c>
      <c r="N1079" s="17">
        <f t="shared" si="146"/>
        <v>109748.98785425101</v>
      </c>
      <c r="O1079" s="17">
        <f t="shared" si="147"/>
        <v>3072971.6599190286</v>
      </c>
    </row>
    <row r="1080" spans="1:15" ht="31.5">
      <c r="A1080" s="12">
        <v>2</v>
      </c>
      <c r="B1080" s="8" t="s">
        <v>818</v>
      </c>
      <c r="C1080" s="12" t="s">
        <v>819</v>
      </c>
      <c r="D1080" s="73" t="s">
        <v>822</v>
      </c>
      <c r="E1080" s="186" t="s">
        <v>663</v>
      </c>
      <c r="F1080" s="13">
        <f t="shared" si="144"/>
        <v>4.68</v>
      </c>
      <c r="G1080" s="18">
        <v>4.68</v>
      </c>
      <c r="H1080" s="15"/>
      <c r="I1080" s="15"/>
      <c r="J1080" s="16">
        <v>1800000</v>
      </c>
      <c r="K1080" s="15">
        <v>12</v>
      </c>
      <c r="L1080" s="8">
        <f t="shared" si="145"/>
        <v>665</v>
      </c>
      <c r="M1080" s="8">
        <v>53</v>
      </c>
      <c r="N1080" s="17">
        <f t="shared" si="146"/>
        <v>102315.78947368421</v>
      </c>
      <c r="O1080" s="17">
        <f t="shared" si="147"/>
        <v>1084547.3684210528</v>
      </c>
    </row>
    <row r="1081" spans="1:15">
      <c r="A1081" s="12">
        <v>2</v>
      </c>
      <c r="B1081" s="8" t="s">
        <v>818</v>
      </c>
      <c r="C1081" s="12" t="s">
        <v>819</v>
      </c>
      <c r="D1081" s="73" t="s">
        <v>822</v>
      </c>
      <c r="E1081" s="186" t="s">
        <v>812</v>
      </c>
      <c r="F1081" s="13">
        <f t="shared" si="144"/>
        <v>4.68</v>
      </c>
      <c r="G1081" s="18">
        <v>4.68</v>
      </c>
      <c r="H1081" s="15"/>
      <c r="I1081" s="15"/>
      <c r="J1081" s="16">
        <v>1800000</v>
      </c>
      <c r="K1081" s="15">
        <v>12</v>
      </c>
      <c r="L1081" s="8">
        <f t="shared" si="145"/>
        <v>665</v>
      </c>
      <c r="M1081" s="8">
        <v>18</v>
      </c>
      <c r="N1081" s="17">
        <f t="shared" si="146"/>
        <v>102315.78947368421</v>
      </c>
      <c r="O1081" s="17">
        <f t="shared" si="147"/>
        <v>368336.8421052632</v>
      </c>
    </row>
    <row r="1082" spans="1:15" ht="31.5">
      <c r="A1082" s="12">
        <v>2</v>
      </c>
      <c r="B1082" s="8" t="s">
        <v>818</v>
      </c>
      <c r="C1082" s="12" t="s">
        <v>819</v>
      </c>
      <c r="D1082" s="73" t="s">
        <v>822</v>
      </c>
      <c r="E1082" s="186" t="s">
        <v>808</v>
      </c>
      <c r="F1082" s="13">
        <f t="shared" si="144"/>
        <v>4.68</v>
      </c>
      <c r="G1082" s="18">
        <v>4.68</v>
      </c>
      <c r="H1082" s="15"/>
      <c r="I1082" s="15"/>
      <c r="J1082" s="16">
        <v>1800000</v>
      </c>
      <c r="K1082" s="15">
        <v>12</v>
      </c>
      <c r="L1082" s="8">
        <f t="shared" si="145"/>
        <v>665</v>
      </c>
      <c r="M1082" s="8">
        <v>35</v>
      </c>
      <c r="N1082" s="17">
        <f t="shared" si="146"/>
        <v>102315.78947368421</v>
      </c>
      <c r="O1082" s="17">
        <f t="shared" si="147"/>
        <v>716210.52631578955</v>
      </c>
    </row>
    <row r="1083" spans="1:15" ht="31.5">
      <c r="A1083" s="12">
        <v>2</v>
      </c>
      <c r="B1083" s="8" t="s">
        <v>818</v>
      </c>
      <c r="C1083" s="12" t="s">
        <v>819</v>
      </c>
      <c r="D1083" s="73" t="s">
        <v>811</v>
      </c>
      <c r="E1083" s="186" t="s">
        <v>673</v>
      </c>
      <c r="F1083" s="13">
        <f t="shared" si="144"/>
        <v>4.49</v>
      </c>
      <c r="G1083" s="18">
        <v>4.34</v>
      </c>
      <c r="H1083" s="15">
        <v>0.15</v>
      </c>
      <c r="I1083" s="15"/>
      <c r="J1083" s="16">
        <v>1800000</v>
      </c>
      <c r="K1083" s="15">
        <v>12</v>
      </c>
      <c r="L1083" s="8">
        <f t="shared" si="145"/>
        <v>665</v>
      </c>
      <c r="M1083" s="8">
        <v>4</v>
      </c>
      <c r="N1083" s="17">
        <f t="shared" si="146"/>
        <v>98161.943319838043</v>
      </c>
      <c r="O1083" s="17">
        <f t="shared" si="147"/>
        <v>78529.554655870437</v>
      </c>
    </row>
    <row r="1084" spans="1:15" ht="31.5">
      <c r="A1084" s="12">
        <v>2</v>
      </c>
      <c r="B1084" s="8" t="s">
        <v>818</v>
      </c>
      <c r="C1084" s="12" t="s">
        <v>819</v>
      </c>
      <c r="D1084" s="73" t="s">
        <v>811</v>
      </c>
      <c r="E1084" s="186" t="s">
        <v>673</v>
      </c>
      <c r="F1084" s="13">
        <f t="shared" si="144"/>
        <v>4.83</v>
      </c>
      <c r="G1084" s="18">
        <v>4.68</v>
      </c>
      <c r="H1084" s="15">
        <v>0.15</v>
      </c>
      <c r="I1084" s="15"/>
      <c r="J1084" s="16">
        <v>1800000</v>
      </c>
      <c r="K1084" s="15">
        <v>12</v>
      </c>
      <c r="L1084" s="8">
        <f t="shared" si="145"/>
        <v>665</v>
      </c>
      <c r="M1084" s="8">
        <v>48</v>
      </c>
      <c r="N1084" s="17">
        <f t="shared" si="146"/>
        <v>105595.14170040486</v>
      </c>
      <c r="O1084" s="17">
        <f t="shared" si="147"/>
        <v>1013713.3603238866</v>
      </c>
    </row>
    <row r="1085" spans="1:15">
      <c r="A1085" s="12">
        <v>2</v>
      </c>
      <c r="B1085" s="8" t="s">
        <v>818</v>
      </c>
      <c r="C1085" s="12" t="s">
        <v>819</v>
      </c>
      <c r="D1085" s="73" t="s">
        <v>811</v>
      </c>
      <c r="E1085" s="186" t="s">
        <v>812</v>
      </c>
      <c r="F1085" s="13">
        <f t="shared" si="144"/>
        <v>4.83</v>
      </c>
      <c r="G1085" s="18">
        <v>4.68</v>
      </c>
      <c r="H1085" s="15">
        <v>0.15</v>
      </c>
      <c r="I1085" s="15"/>
      <c r="J1085" s="16">
        <v>1800000</v>
      </c>
      <c r="K1085" s="15">
        <v>12</v>
      </c>
      <c r="L1085" s="8">
        <f t="shared" si="145"/>
        <v>665</v>
      </c>
      <c r="M1085" s="8">
        <v>17</v>
      </c>
      <c r="N1085" s="17">
        <f t="shared" si="146"/>
        <v>105595.14170040486</v>
      </c>
      <c r="O1085" s="17">
        <f t="shared" si="147"/>
        <v>359023.48178137653</v>
      </c>
    </row>
    <row r="1086" spans="1:15">
      <c r="A1086" s="12">
        <v>2</v>
      </c>
      <c r="B1086" s="8" t="s">
        <v>818</v>
      </c>
      <c r="C1086" s="12" t="s">
        <v>819</v>
      </c>
      <c r="D1086" s="73" t="s">
        <v>823</v>
      </c>
      <c r="E1086" s="186" t="s">
        <v>665</v>
      </c>
      <c r="F1086" s="13">
        <f t="shared" si="144"/>
        <v>4.88</v>
      </c>
      <c r="G1086" s="18">
        <v>4.68</v>
      </c>
      <c r="H1086" s="15">
        <v>0.2</v>
      </c>
      <c r="I1086" s="15"/>
      <c r="J1086" s="16">
        <v>1800000</v>
      </c>
      <c r="K1086" s="15">
        <v>12</v>
      </c>
      <c r="L1086" s="8">
        <f t="shared" si="145"/>
        <v>665</v>
      </c>
      <c r="M1086" s="8">
        <v>35</v>
      </c>
      <c r="N1086" s="17">
        <f t="shared" si="146"/>
        <v>106688.25910931174</v>
      </c>
      <c r="O1086" s="17">
        <f t="shared" si="147"/>
        <v>746817.81376518228</v>
      </c>
    </row>
    <row r="1087" spans="1:15">
      <c r="A1087" s="12">
        <v>2</v>
      </c>
      <c r="B1087" s="8" t="s">
        <v>818</v>
      </c>
      <c r="C1087" s="12" t="s">
        <v>819</v>
      </c>
      <c r="D1087" s="73" t="s">
        <v>477</v>
      </c>
      <c r="E1087" s="186" t="s">
        <v>56</v>
      </c>
      <c r="F1087" s="13">
        <f t="shared" si="144"/>
        <v>3.66</v>
      </c>
      <c r="G1087" s="18">
        <v>3.66</v>
      </c>
      <c r="H1087" s="15"/>
      <c r="I1087" s="15"/>
      <c r="J1087" s="16">
        <v>1800000</v>
      </c>
      <c r="K1087" s="15">
        <v>12</v>
      </c>
      <c r="L1087" s="8">
        <f t="shared" si="145"/>
        <v>665</v>
      </c>
      <c r="M1087" s="8">
        <v>35</v>
      </c>
      <c r="N1087" s="17">
        <f t="shared" si="146"/>
        <v>80016.194331983803</v>
      </c>
      <c r="O1087" s="17">
        <f t="shared" si="147"/>
        <v>560113.36032388662</v>
      </c>
    </row>
    <row r="1088" spans="1:15">
      <c r="A1088" s="12">
        <v>2</v>
      </c>
      <c r="B1088" s="8" t="s">
        <v>818</v>
      </c>
      <c r="C1088" s="12" t="s">
        <v>819</v>
      </c>
      <c r="D1088" s="73" t="s">
        <v>814</v>
      </c>
      <c r="E1088" s="186" t="s">
        <v>120</v>
      </c>
      <c r="F1088" s="13">
        <f t="shared" si="144"/>
        <v>4</v>
      </c>
      <c r="G1088" s="18">
        <v>4</v>
      </c>
      <c r="H1088" s="15"/>
      <c r="I1088" s="15"/>
      <c r="J1088" s="16">
        <v>1800000</v>
      </c>
      <c r="K1088" s="15">
        <v>12</v>
      </c>
      <c r="L1088" s="8">
        <f t="shared" si="145"/>
        <v>665</v>
      </c>
      <c r="M1088" s="8">
        <v>35</v>
      </c>
      <c r="N1088" s="17">
        <f t="shared" si="146"/>
        <v>87449.392712550616</v>
      </c>
      <c r="O1088" s="17">
        <f t="shared" si="147"/>
        <v>612145.74898785434</v>
      </c>
    </row>
    <row r="1089" spans="1:15">
      <c r="A1089" s="12">
        <v>2</v>
      </c>
      <c r="B1089" s="8" t="s">
        <v>818</v>
      </c>
      <c r="C1089" s="12" t="s">
        <v>819</v>
      </c>
      <c r="D1089" s="73" t="s">
        <v>824</v>
      </c>
      <c r="E1089" s="186" t="s">
        <v>195</v>
      </c>
      <c r="F1089" s="13">
        <f t="shared" si="144"/>
        <v>4.68</v>
      </c>
      <c r="G1089" s="18">
        <v>4.68</v>
      </c>
      <c r="H1089" s="15"/>
      <c r="I1089" s="15"/>
      <c r="J1089" s="16">
        <v>1800000</v>
      </c>
      <c r="K1089" s="15">
        <v>12</v>
      </c>
      <c r="L1089" s="8">
        <f t="shared" si="145"/>
        <v>665</v>
      </c>
      <c r="M1089" s="8">
        <v>105</v>
      </c>
      <c r="N1089" s="17">
        <f t="shared" si="146"/>
        <v>102315.78947368421</v>
      </c>
      <c r="O1089" s="17">
        <f t="shared" si="147"/>
        <v>2148631.5789473685</v>
      </c>
    </row>
    <row r="1090" spans="1:15" ht="31.5">
      <c r="A1090" s="12">
        <v>2</v>
      </c>
      <c r="B1090" s="8" t="s">
        <v>818</v>
      </c>
      <c r="C1090" s="12" t="s">
        <v>819</v>
      </c>
      <c r="D1090" s="73" t="s">
        <v>804</v>
      </c>
      <c r="E1090" s="186" t="s">
        <v>808</v>
      </c>
      <c r="F1090" s="13">
        <f t="shared" si="144"/>
        <v>4.34</v>
      </c>
      <c r="G1090" s="18">
        <v>4.34</v>
      </c>
      <c r="H1090" s="15"/>
      <c r="I1090" s="15"/>
      <c r="J1090" s="16">
        <v>1800000</v>
      </c>
      <c r="K1090" s="15">
        <v>12</v>
      </c>
      <c r="L1090" s="8">
        <f t="shared" si="145"/>
        <v>665</v>
      </c>
      <c r="M1090" s="8">
        <v>8</v>
      </c>
      <c r="N1090" s="17">
        <f t="shared" si="146"/>
        <v>94882.5910931174</v>
      </c>
      <c r="O1090" s="17">
        <f t="shared" si="147"/>
        <v>151812.14574898785</v>
      </c>
    </row>
    <row r="1091" spans="1:15" ht="31.5">
      <c r="A1091" s="12">
        <v>2</v>
      </c>
      <c r="B1091" s="8" t="s">
        <v>818</v>
      </c>
      <c r="C1091" s="12" t="s">
        <v>819</v>
      </c>
      <c r="D1091" s="73" t="s">
        <v>804</v>
      </c>
      <c r="E1091" s="186" t="s">
        <v>808</v>
      </c>
      <c r="F1091" s="13">
        <f t="shared" si="144"/>
        <v>4.68</v>
      </c>
      <c r="G1091" s="18">
        <v>4.68</v>
      </c>
      <c r="H1091" s="15"/>
      <c r="I1091" s="15"/>
      <c r="J1091" s="16">
        <v>1800000</v>
      </c>
      <c r="K1091" s="15">
        <v>12</v>
      </c>
      <c r="L1091" s="8">
        <f t="shared" si="145"/>
        <v>665</v>
      </c>
      <c r="M1091" s="8">
        <v>62</v>
      </c>
      <c r="N1091" s="17">
        <f t="shared" si="146"/>
        <v>102315.78947368421</v>
      </c>
      <c r="O1091" s="17">
        <f t="shared" si="147"/>
        <v>1268715.7894736843</v>
      </c>
    </row>
    <row r="1092" spans="1:15">
      <c r="A1092" s="12">
        <v>2</v>
      </c>
      <c r="B1092" s="8" t="s">
        <v>818</v>
      </c>
      <c r="C1092" s="12" t="s">
        <v>819</v>
      </c>
      <c r="D1092" s="73" t="s">
        <v>817</v>
      </c>
      <c r="E1092" s="186" t="s">
        <v>122</v>
      </c>
      <c r="F1092" s="13">
        <f t="shared" si="144"/>
        <v>2.34</v>
      </c>
      <c r="G1092" s="18">
        <v>2.34</v>
      </c>
      <c r="H1092" s="15"/>
      <c r="I1092" s="15"/>
      <c r="J1092" s="16">
        <v>1800000</v>
      </c>
      <c r="K1092" s="15">
        <v>12</v>
      </c>
      <c r="L1092" s="8">
        <f t="shared" si="145"/>
        <v>665</v>
      </c>
      <c r="M1092" s="8">
        <v>35</v>
      </c>
      <c r="N1092" s="17">
        <f t="shared" si="146"/>
        <v>51157.894736842107</v>
      </c>
      <c r="O1092" s="17">
        <f t="shared" si="147"/>
        <v>358105.26315789478</v>
      </c>
    </row>
    <row r="1093" spans="1:15">
      <c r="A1093" s="510"/>
      <c r="B1093" s="1092" t="s">
        <v>825</v>
      </c>
      <c r="C1093" s="1115"/>
      <c r="D1093" s="510"/>
      <c r="E1093" s="510"/>
      <c r="F1093" s="510"/>
      <c r="G1093" s="510"/>
      <c r="H1093" s="510"/>
      <c r="I1093" s="510"/>
      <c r="J1093" s="510"/>
      <c r="K1093" s="510"/>
      <c r="L1093" s="510"/>
      <c r="M1093" s="520">
        <f>SUM(M1047:M1092)</f>
        <v>2042</v>
      </c>
      <c r="N1093" s="17"/>
      <c r="O1093" s="64">
        <f>SUM(O1047:O1092)</f>
        <v>39727977.5222672</v>
      </c>
    </row>
    <row r="1094" spans="1:15">
      <c r="A1094" s="521" t="s">
        <v>826</v>
      </c>
      <c r="B1094" s="521"/>
      <c r="C1094" s="522"/>
      <c r="D1094" s="767"/>
      <c r="E1094" s="768"/>
      <c r="F1094" s="523"/>
      <c r="G1094" s="523"/>
      <c r="H1094" s="523"/>
      <c r="I1094" s="523"/>
      <c r="J1094" s="523"/>
      <c r="K1094" s="523"/>
      <c r="L1094" s="523"/>
      <c r="M1094" s="524"/>
      <c r="N1094" s="64"/>
      <c r="O1094" s="64"/>
    </row>
    <row r="1095" spans="1:15">
      <c r="A1095" s="769">
        <v>1</v>
      </c>
      <c r="B1095" s="266" t="s">
        <v>827</v>
      </c>
      <c r="C1095" s="266" t="s">
        <v>678</v>
      </c>
      <c r="D1095" s="266" t="s">
        <v>828</v>
      </c>
      <c r="E1095" s="770" t="s">
        <v>3</v>
      </c>
      <c r="F1095" s="268">
        <f t="shared" ref="F1095:F1127" si="148">G1095+H1095+I1095</f>
        <v>4</v>
      </c>
      <c r="G1095" s="269">
        <v>4</v>
      </c>
      <c r="H1095" s="270"/>
      <c r="I1095" s="270"/>
      <c r="J1095" s="271">
        <v>1800000</v>
      </c>
      <c r="K1095" s="270">
        <v>12</v>
      </c>
      <c r="L1095" s="266">
        <f t="shared" ref="L1095:L1127" si="149">19*35</f>
        <v>665</v>
      </c>
      <c r="M1095" s="266">
        <v>16</v>
      </c>
      <c r="N1095" s="17">
        <f t="shared" si="146"/>
        <v>87449.392712550616</v>
      </c>
      <c r="O1095" s="17">
        <f t="shared" si="147"/>
        <v>279838.05668016197</v>
      </c>
    </row>
    <row r="1096" spans="1:15">
      <c r="A1096" s="769">
        <v>1</v>
      </c>
      <c r="B1096" s="266" t="s">
        <v>827</v>
      </c>
      <c r="C1096" s="266" t="s">
        <v>678</v>
      </c>
      <c r="D1096" s="266" t="s">
        <v>828</v>
      </c>
      <c r="E1096" s="770" t="s">
        <v>3</v>
      </c>
      <c r="F1096" s="268">
        <f t="shared" si="148"/>
        <v>4.34</v>
      </c>
      <c r="G1096" s="269">
        <v>4.34</v>
      </c>
      <c r="H1096" s="270"/>
      <c r="I1096" s="270"/>
      <c r="J1096" s="271">
        <v>1800000</v>
      </c>
      <c r="K1096" s="270">
        <v>12</v>
      </c>
      <c r="L1096" s="266">
        <f t="shared" si="149"/>
        <v>665</v>
      </c>
      <c r="M1096" s="266">
        <v>123</v>
      </c>
      <c r="N1096" s="17">
        <f t="shared" si="146"/>
        <v>94882.5910931174</v>
      </c>
      <c r="O1096" s="17">
        <f t="shared" si="147"/>
        <v>2334111.7408906883</v>
      </c>
    </row>
    <row r="1097" spans="1:15">
      <c r="A1097" s="769">
        <v>1</v>
      </c>
      <c r="B1097" s="266" t="s">
        <v>827</v>
      </c>
      <c r="C1097" s="266" t="s">
        <v>678</v>
      </c>
      <c r="D1097" s="266" t="s">
        <v>829</v>
      </c>
      <c r="E1097" s="770" t="s">
        <v>792</v>
      </c>
      <c r="F1097" s="268">
        <f t="shared" si="148"/>
        <v>4</v>
      </c>
      <c r="G1097" s="269">
        <v>4</v>
      </c>
      <c r="H1097" s="270"/>
      <c r="I1097" s="270"/>
      <c r="J1097" s="271">
        <v>1800000</v>
      </c>
      <c r="K1097" s="270">
        <v>12</v>
      </c>
      <c r="L1097" s="266">
        <f t="shared" si="149"/>
        <v>665</v>
      </c>
      <c r="M1097" s="266">
        <v>53</v>
      </c>
      <c r="N1097" s="17">
        <f t="shared" si="146"/>
        <v>87449.392712550616</v>
      </c>
      <c r="O1097" s="17">
        <f t="shared" si="147"/>
        <v>926963.5627530365</v>
      </c>
    </row>
    <row r="1098" spans="1:15">
      <c r="A1098" s="769">
        <v>1</v>
      </c>
      <c r="B1098" s="266" t="s">
        <v>827</v>
      </c>
      <c r="C1098" s="266" t="s">
        <v>678</v>
      </c>
      <c r="D1098" s="266" t="s">
        <v>830</v>
      </c>
      <c r="E1098" s="770" t="s">
        <v>831</v>
      </c>
      <c r="F1098" s="268">
        <f t="shared" si="148"/>
        <v>4.34</v>
      </c>
      <c r="G1098" s="270">
        <v>4.34</v>
      </c>
      <c r="H1098" s="270"/>
      <c r="I1098" s="270"/>
      <c r="J1098" s="271">
        <v>1800000</v>
      </c>
      <c r="K1098" s="270">
        <v>12</v>
      </c>
      <c r="L1098" s="266">
        <f t="shared" si="149"/>
        <v>665</v>
      </c>
      <c r="M1098" s="266">
        <v>35</v>
      </c>
      <c r="N1098" s="17">
        <f t="shared" si="146"/>
        <v>94882.5910931174</v>
      </c>
      <c r="O1098" s="17">
        <f t="shared" si="147"/>
        <v>664178.13765182183</v>
      </c>
    </row>
    <row r="1099" spans="1:15">
      <c r="A1099" s="769">
        <v>1</v>
      </c>
      <c r="B1099" s="266" t="s">
        <v>827</v>
      </c>
      <c r="C1099" s="266" t="s">
        <v>678</v>
      </c>
      <c r="D1099" s="747" t="s">
        <v>832</v>
      </c>
      <c r="E1099" s="770" t="s">
        <v>833</v>
      </c>
      <c r="F1099" s="268">
        <f t="shared" si="148"/>
        <v>4.34</v>
      </c>
      <c r="G1099" s="270">
        <v>4.34</v>
      </c>
      <c r="H1099" s="270"/>
      <c r="I1099" s="270"/>
      <c r="J1099" s="271">
        <v>1800000</v>
      </c>
      <c r="K1099" s="270">
        <v>12</v>
      </c>
      <c r="L1099" s="266">
        <f t="shared" si="149"/>
        <v>665</v>
      </c>
      <c r="M1099" s="266">
        <v>52</v>
      </c>
      <c r="N1099" s="17">
        <f t="shared" si="146"/>
        <v>94882.5910931174</v>
      </c>
      <c r="O1099" s="17">
        <f t="shared" si="147"/>
        <v>986778.94736842101</v>
      </c>
    </row>
    <row r="1100" spans="1:15">
      <c r="A1100" s="769">
        <v>1</v>
      </c>
      <c r="B1100" s="266" t="s">
        <v>827</v>
      </c>
      <c r="C1100" s="266" t="s">
        <v>678</v>
      </c>
      <c r="D1100" s="266" t="s">
        <v>834</v>
      </c>
      <c r="E1100" s="770" t="s">
        <v>835</v>
      </c>
      <c r="F1100" s="268">
        <f t="shared" si="148"/>
        <v>5.0199999999999996</v>
      </c>
      <c r="G1100" s="270">
        <v>5.0199999999999996</v>
      </c>
      <c r="H1100" s="270"/>
      <c r="I1100" s="270"/>
      <c r="J1100" s="271">
        <v>1800000</v>
      </c>
      <c r="K1100" s="270">
        <v>12</v>
      </c>
      <c r="L1100" s="266">
        <f t="shared" si="149"/>
        <v>665</v>
      </c>
      <c r="M1100" s="266">
        <v>35</v>
      </c>
      <c r="N1100" s="17">
        <f t="shared" si="146"/>
        <v>109748.98785425101</v>
      </c>
      <c r="O1100" s="17">
        <f t="shared" si="147"/>
        <v>768242.91497975716</v>
      </c>
    </row>
    <row r="1101" spans="1:15" ht="33.75">
      <c r="A1101" s="769">
        <v>1</v>
      </c>
      <c r="B1101" s="266" t="s">
        <v>827</v>
      </c>
      <c r="C1101" s="266" t="s">
        <v>678</v>
      </c>
      <c r="D1101" s="266" t="s">
        <v>836</v>
      </c>
      <c r="E1101" s="771" t="s">
        <v>837</v>
      </c>
      <c r="F1101" s="268">
        <f t="shared" si="148"/>
        <v>4.68</v>
      </c>
      <c r="G1101" s="270">
        <v>4.68</v>
      </c>
      <c r="H1101" s="270"/>
      <c r="I1101" s="270"/>
      <c r="J1101" s="271">
        <v>1800000</v>
      </c>
      <c r="K1101" s="270">
        <v>12</v>
      </c>
      <c r="L1101" s="266">
        <f t="shared" si="149"/>
        <v>665</v>
      </c>
      <c r="M1101" s="266">
        <v>210</v>
      </c>
      <c r="N1101" s="17">
        <f t="shared" si="146"/>
        <v>102315.78947368421</v>
      </c>
      <c r="O1101" s="17">
        <f t="shared" si="147"/>
        <v>4297263.1578947371</v>
      </c>
    </row>
    <row r="1102" spans="1:15" ht="25.5">
      <c r="A1102" s="769">
        <v>1</v>
      </c>
      <c r="B1102" s="266" t="s">
        <v>827</v>
      </c>
      <c r="C1102" s="266" t="s">
        <v>678</v>
      </c>
      <c r="D1102" s="266" t="s">
        <v>327</v>
      </c>
      <c r="E1102" s="770" t="s">
        <v>838</v>
      </c>
      <c r="F1102" s="268">
        <f t="shared" si="148"/>
        <v>4.68</v>
      </c>
      <c r="G1102" s="270">
        <v>4.68</v>
      </c>
      <c r="H1102" s="270"/>
      <c r="I1102" s="270"/>
      <c r="J1102" s="271">
        <v>1800000</v>
      </c>
      <c r="K1102" s="270">
        <v>12</v>
      </c>
      <c r="L1102" s="266">
        <f t="shared" si="149"/>
        <v>665</v>
      </c>
      <c r="M1102" s="266">
        <v>88</v>
      </c>
      <c r="N1102" s="17">
        <f t="shared" si="146"/>
        <v>102315.78947368421</v>
      </c>
      <c r="O1102" s="17">
        <f t="shared" si="147"/>
        <v>1800757.8947368423</v>
      </c>
    </row>
    <row r="1103" spans="1:15" ht="25.5">
      <c r="A1103" s="769">
        <v>1</v>
      </c>
      <c r="B1103" s="266" t="s">
        <v>827</v>
      </c>
      <c r="C1103" s="266" t="s">
        <v>678</v>
      </c>
      <c r="D1103" s="266" t="s">
        <v>839</v>
      </c>
      <c r="E1103" s="770" t="s">
        <v>840</v>
      </c>
      <c r="F1103" s="268">
        <f t="shared" si="148"/>
        <v>4.68</v>
      </c>
      <c r="G1103" s="270">
        <v>4.68</v>
      </c>
      <c r="H1103" s="270"/>
      <c r="I1103" s="270"/>
      <c r="J1103" s="271">
        <v>1800000</v>
      </c>
      <c r="K1103" s="270">
        <v>12</v>
      </c>
      <c r="L1103" s="266">
        <f t="shared" si="149"/>
        <v>665</v>
      </c>
      <c r="M1103" s="266">
        <v>85</v>
      </c>
      <c r="N1103" s="17">
        <f t="shared" si="146"/>
        <v>102315.78947368421</v>
      </c>
      <c r="O1103" s="17">
        <f t="shared" si="147"/>
        <v>1739368.4210526317</v>
      </c>
    </row>
    <row r="1104" spans="1:15">
      <c r="A1104" s="769">
        <v>1</v>
      </c>
      <c r="B1104" s="266" t="s">
        <v>827</v>
      </c>
      <c r="C1104" s="266" t="s">
        <v>678</v>
      </c>
      <c r="D1104" s="266" t="s">
        <v>841</v>
      </c>
      <c r="E1104" s="770" t="s">
        <v>665</v>
      </c>
      <c r="F1104" s="268">
        <f t="shared" si="148"/>
        <v>5.5600000000000005</v>
      </c>
      <c r="G1104" s="269">
        <v>5.36</v>
      </c>
      <c r="H1104" s="270">
        <v>0.2</v>
      </c>
      <c r="I1104" s="270"/>
      <c r="J1104" s="271">
        <v>1800000</v>
      </c>
      <c r="K1104" s="270">
        <v>12</v>
      </c>
      <c r="L1104" s="266">
        <f t="shared" si="149"/>
        <v>665</v>
      </c>
      <c r="M1104" s="266">
        <v>35</v>
      </c>
      <c r="N1104" s="17">
        <f t="shared" si="146"/>
        <v>121554.65587044533</v>
      </c>
      <c r="O1104" s="17">
        <f t="shared" si="147"/>
        <v>850882.59109311749</v>
      </c>
    </row>
    <row r="1105" spans="1:15">
      <c r="A1105" s="769">
        <v>1</v>
      </c>
      <c r="B1105" s="266" t="s">
        <v>827</v>
      </c>
      <c r="C1105" s="266" t="s">
        <v>678</v>
      </c>
      <c r="D1105" s="266" t="s">
        <v>842</v>
      </c>
      <c r="E1105" s="770" t="s">
        <v>501</v>
      </c>
      <c r="F1105" s="268">
        <f t="shared" si="148"/>
        <v>4.34</v>
      </c>
      <c r="G1105" s="270">
        <v>4.34</v>
      </c>
      <c r="H1105" s="270"/>
      <c r="I1105" s="270"/>
      <c r="J1105" s="271">
        <v>1800000</v>
      </c>
      <c r="K1105" s="270">
        <v>12</v>
      </c>
      <c r="L1105" s="266">
        <f t="shared" si="149"/>
        <v>665</v>
      </c>
      <c r="M1105" s="266">
        <v>102</v>
      </c>
      <c r="N1105" s="17">
        <f t="shared" si="146"/>
        <v>94882.5910931174</v>
      </c>
      <c r="O1105" s="17">
        <f t="shared" si="147"/>
        <v>1935604.8582995951</v>
      </c>
    </row>
    <row r="1106" spans="1:15">
      <c r="A1106" s="769">
        <v>1</v>
      </c>
      <c r="B1106" s="266" t="s">
        <v>827</v>
      </c>
      <c r="C1106" s="266" t="s">
        <v>678</v>
      </c>
      <c r="D1106" s="266" t="s">
        <v>842</v>
      </c>
      <c r="E1106" s="770" t="s">
        <v>501</v>
      </c>
      <c r="F1106" s="268">
        <f t="shared" si="148"/>
        <v>4.68</v>
      </c>
      <c r="G1106" s="270">
        <v>4.68</v>
      </c>
      <c r="H1106" s="270"/>
      <c r="I1106" s="270"/>
      <c r="J1106" s="271">
        <v>1800000</v>
      </c>
      <c r="K1106" s="270">
        <v>12</v>
      </c>
      <c r="L1106" s="266">
        <f t="shared" si="149"/>
        <v>665</v>
      </c>
      <c r="M1106" s="266">
        <v>3</v>
      </c>
      <c r="N1106" s="17">
        <f t="shared" si="146"/>
        <v>102315.78947368421</v>
      </c>
      <c r="O1106" s="17">
        <f t="shared" si="147"/>
        <v>61389.473684210534</v>
      </c>
    </row>
    <row r="1107" spans="1:15">
      <c r="A1107" s="769">
        <v>1</v>
      </c>
      <c r="B1107" s="266" t="s">
        <v>827</v>
      </c>
      <c r="C1107" s="266" t="s">
        <v>678</v>
      </c>
      <c r="D1107" s="266" t="s">
        <v>843</v>
      </c>
      <c r="E1107" s="770" t="s">
        <v>285</v>
      </c>
      <c r="F1107" s="268">
        <f t="shared" si="148"/>
        <v>5.36</v>
      </c>
      <c r="G1107" s="270">
        <v>5.36</v>
      </c>
      <c r="H1107" s="270"/>
      <c r="I1107" s="270"/>
      <c r="J1107" s="271">
        <v>1800000</v>
      </c>
      <c r="K1107" s="270">
        <v>12</v>
      </c>
      <c r="L1107" s="266">
        <f t="shared" si="149"/>
        <v>665</v>
      </c>
      <c r="M1107" s="266">
        <v>70</v>
      </c>
      <c r="N1107" s="17">
        <f t="shared" si="146"/>
        <v>117182.18623481783</v>
      </c>
      <c r="O1107" s="17">
        <f t="shared" si="147"/>
        <v>1640550.6072874498</v>
      </c>
    </row>
    <row r="1108" spans="1:15">
      <c r="A1108" s="769">
        <v>1</v>
      </c>
      <c r="B1108" s="266" t="s">
        <v>827</v>
      </c>
      <c r="C1108" s="266" t="s">
        <v>678</v>
      </c>
      <c r="D1108" s="266" t="s">
        <v>844</v>
      </c>
      <c r="E1108" s="770" t="s">
        <v>288</v>
      </c>
      <c r="F1108" s="268">
        <f t="shared" si="148"/>
        <v>3.66</v>
      </c>
      <c r="G1108" s="270">
        <v>3.66</v>
      </c>
      <c r="H1108" s="270"/>
      <c r="I1108" s="270"/>
      <c r="J1108" s="271">
        <v>1800000</v>
      </c>
      <c r="K1108" s="270">
        <v>12</v>
      </c>
      <c r="L1108" s="266">
        <f t="shared" si="149"/>
        <v>665</v>
      </c>
      <c r="M1108" s="266">
        <v>35</v>
      </c>
      <c r="N1108" s="17">
        <f t="shared" si="146"/>
        <v>80016.194331983803</v>
      </c>
      <c r="O1108" s="17">
        <f t="shared" si="147"/>
        <v>560113.36032388662</v>
      </c>
    </row>
    <row r="1109" spans="1:15">
      <c r="A1109" s="769">
        <v>1</v>
      </c>
      <c r="B1109" s="266" t="s">
        <v>827</v>
      </c>
      <c r="C1109" s="266" t="s">
        <v>678</v>
      </c>
      <c r="D1109" s="266" t="s">
        <v>352</v>
      </c>
      <c r="E1109" s="770" t="s">
        <v>332</v>
      </c>
      <c r="F1109" s="268">
        <f t="shared" si="148"/>
        <v>4</v>
      </c>
      <c r="G1109" s="269">
        <v>4</v>
      </c>
      <c r="H1109" s="270"/>
      <c r="I1109" s="270"/>
      <c r="J1109" s="271">
        <v>1800000</v>
      </c>
      <c r="K1109" s="270">
        <v>12</v>
      </c>
      <c r="L1109" s="266">
        <f t="shared" si="149"/>
        <v>665</v>
      </c>
      <c r="M1109" s="266">
        <v>35</v>
      </c>
      <c r="N1109" s="17">
        <f t="shared" si="146"/>
        <v>87449.392712550616</v>
      </c>
      <c r="O1109" s="17">
        <f t="shared" si="147"/>
        <v>612145.74898785434</v>
      </c>
    </row>
    <row r="1110" spans="1:15">
      <c r="A1110" s="769">
        <v>1</v>
      </c>
      <c r="B1110" s="266" t="s">
        <v>827</v>
      </c>
      <c r="C1110" s="266" t="s">
        <v>678</v>
      </c>
      <c r="D1110" s="266" t="s">
        <v>145</v>
      </c>
      <c r="E1110" s="770" t="s">
        <v>298</v>
      </c>
      <c r="F1110" s="268">
        <f t="shared" si="148"/>
        <v>4.34</v>
      </c>
      <c r="G1110" s="270">
        <v>4.34</v>
      </c>
      <c r="H1110" s="270"/>
      <c r="I1110" s="270"/>
      <c r="J1110" s="271">
        <v>1800000</v>
      </c>
      <c r="K1110" s="270">
        <v>12</v>
      </c>
      <c r="L1110" s="266">
        <f t="shared" si="149"/>
        <v>665</v>
      </c>
      <c r="M1110" s="266">
        <v>34</v>
      </c>
      <c r="N1110" s="17">
        <f t="shared" si="146"/>
        <v>94882.5910931174</v>
      </c>
      <c r="O1110" s="17">
        <f t="shared" si="147"/>
        <v>645201.61943319836</v>
      </c>
    </row>
    <row r="1111" spans="1:15">
      <c r="A1111" s="579">
        <v>2</v>
      </c>
      <c r="B1111" s="266" t="s">
        <v>244</v>
      </c>
      <c r="C1111" s="266" t="s">
        <v>845</v>
      </c>
      <c r="D1111" s="266" t="s">
        <v>145</v>
      </c>
      <c r="E1111" s="771" t="s">
        <v>3</v>
      </c>
      <c r="F1111" s="268">
        <f t="shared" si="148"/>
        <v>4.34</v>
      </c>
      <c r="G1111" s="270">
        <v>4.34</v>
      </c>
      <c r="H1111" s="270"/>
      <c r="I1111" s="270"/>
      <c r="J1111" s="271">
        <v>1800000</v>
      </c>
      <c r="K1111" s="270">
        <v>12</v>
      </c>
      <c r="L1111" s="266">
        <f t="shared" si="149"/>
        <v>665</v>
      </c>
      <c r="M1111" s="266">
        <v>140</v>
      </c>
      <c r="N1111" s="17">
        <f t="shared" si="146"/>
        <v>94882.5910931174</v>
      </c>
      <c r="O1111" s="17">
        <f t="shared" si="147"/>
        <v>2656712.5506072873</v>
      </c>
    </row>
    <row r="1112" spans="1:15">
      <c r="A1112" s="579">
        <v>2</v>
      </c>
      <c r="B1112" s="266" t="s">
        <v>244</v>
      </c>
      <c r="C1112" s="266" t="s">
        <v>845</v>
      </c>
      <c r="D1112" s="266" t="s">
        <v>846</v>
      </c>
      <c r="E1112" s="771" t="s">
        <v>847</v>
      </c>
      <c r="F1112" s="268">
        <f t="shared" si="148"/>
        <v>4.83</v>
      </c>
      <c r="G1112" s="270">
        <v>4.68</v>
      </c>
      <c r="H1112" s="270">
        <v>0.15</v>
      </c>
      <c r="I1112" s="270"/>
      <c r="J1112" s="271">
        <v>1800000</v>
      </c>
      <c r="K1112" s="270">
        <v>12</v>
      </c>
      <c r="L1112" s="266">
        <f t="shared" si="149"/>
        <v>665</v>
      </c>
      <c r="M1112" s="266">
        <v>35</v>
      </c>
      <c r="N1112" s="17">
        <f t="shared" si="146"/>
        <v>105595.14170040486</v>
      </c>
      <c r="O1112" s="17">
        <f t="shared" si="147"/>
        <v>739165.99190283404</v>
      </c>
    </row>
    <row r="1113" spans="1:15">
      <c r="A1113" s="579">
        <v>2</v>
      </c>
      <c r="B1113" s="266" t="s">
        <v>244</v>
      </c>
      <c r="C1113" s="266" t="s">
        <v>845</v>
      </c>
      <c r="D1113" s="266" t="s">
        <v>802</v>
      </c>
      <c r="E1113" s="770" t="s">
        <v>792</v>
      </c>
      <c r="F1113" s="268">
        <f t="shared" si="148"/>
        <v>4.54</v>
      </c>
      <c r="G1113" s="269">
        <v>4.34</v>
      </c>
      <c r="H1113" s="270">
        <v>0.2</v>
      </c>
      <c r="I1113" s="270"/>
      <c r="J1113" s="271">
        <v>1800000</v>
      </c>
      <c r="K1113" s="270">
        <v>12</v>
      </c>
      <c r="L1113" s="266">
        <f t="shared" si="149"/>
        <v>665</v>
      </c>
      <c r="M1113" s="266">
        <v>32</v>
      </c>
      <c r="N1113" s="17">
        <f t="shared" si="146"/>
        <v>99255.060728744924</v>
      </c>
      <c r="O1113" s="17">
        <f t="shared" si="147"/>
        <v>635232.38866396761</v>
      </c>
    </row>
    <row r="1114" spans="1:15">
      <c r="A1114" s="579">
        <v>2</v>
      </c>
      <c r="B1114" s="266" t="s">
        <v>244</v>
      </c>
      <c r="C1114" s="266" t="s">
        <v>845</v>
      </c>
      <c r="D1114" s="266" t="s">
        <v>802</v>
      </c>
      <c r="E1114" s="770" t="s">
        <v>792</v>
      </c>
      <c r="F1114" s="268">
        <f t="shared" si="148"/>
        <v>4.88</v>
      </c>
      <c r="G1114" s="269">
        <v>4.68</v>
      </c>
      <c r="H1114" s="270">
        <v>0.2</v>
      </c>
      <c r="I1114" s="270"/>
      <c r="J1114" s="271">
        <v>1800000</v>
      </c>
      <c r="K1114" s="270">
        <v>12</v>
      </c>
      <c r="L1114" s="266">
        <f t="shared" si="149"/>
        <v>665</v>
      </c>
      <c r="M1114" s="266">
        <v>38</v>
      </c>
      <c r="N1114" s="17">
        <f t="shared" si="146"/>
        <v>106688.25910931174</v>
      </c>
      <c r="O1114" s="17">
        <f t="shared" si="147"/>
        <v>810830.76923076925</v>
      </c>
    </row>
    <row r="1115" spans="1:15">
      <c r="A1115" s="579">
        <v>2</v>
      </c>
      <c r="B1115" s="266" t="s">
        <v>244</v>
      </c>
      <c r="C1115" s="266" t="s">
        <v>845</v>
      </c>
      <c r="D1115" s="266" t="s">
        <v>830</v>
      </c>
      <c r="E1115" s="770" t="s">
        <v>831</v>
      </c>
      <c r="F1115" s="268">
        <f t="shared" si="148"/>
        <v>4.34</v>
      </c>
      <c r="G1115" s="270">
        <v>4.34</v>
      </c>
      <c r="H1115" s="270"/>
      <c r="I1115" s="270"/>
      <c r="J1115" s="271">
        <v>1800000</v>
      </c>
      <c r="K1115" s="270">
        <v>12</v>
      </c>
      <c r="L1115" s="266">
        <f t="shared" si="149"/>
        <v>665</v>
      </c>
      <c r="M1115" s="266">
        <v>70</v>
      </c>
      <c r="N1115" s="17">
        <f t="shared" si="146"/>
        <v>94882.5910931174</v>
      </c>
      <c r="O1115" s="17">
        <f t="shared" si="147"/>
        <v>1328356.2753036437</v>
      </c>
    </row>
    <row r="1116" spans="1:15" ht="38.25">
      <c r="A1116" s="579">
        <v>2</v>
      </c>
      <c r="B1116" s="266" t="s">
        <v>244</v>
      </c>
      <c r="C1116" s="266" t="s">
        <v>845</v>
      </c>
      <c r="D1116" s="747" t="s">
        <v>848</v>
      </c>
      <c r="E1116" s="770" t="s">
        <v>849</v>
      </c>
      <c r="F1116" s="268">
        <f t="shared" si="148"/>
        <v>4.68</v>
      </c>
      <c r="G1116" s="270">
        <v>4.68</v>
      </c>
      <c r="H1116" s="270"/>
      <c r="I1116" s="270"/>
      <c r="J1116" s="271">
        <v>1800000</v>
      </c>
      <c r="K1116" s="270">
        <v>12</v>
      </c>
      <c r="L1116" s="266">
        <f t="shared" si="149"/>
        <v>665</v>
      </c>
      <c r="M1116" s="266">
        <v>79</v>
      </c>
      <c r="N1116" s="17">
        <f t="shared" si="146"/>
        <v>102315.78947368421</v>
      </c>
      <c r="O1116" s="17">
        <f t="shared" si="147"/>
        <v>1616589.4736842106</v>
      </c>
    </row>
    <row r="1117" spans="1:15">
      <c r="A1117" s="579">
        <v>2</v>
      </c>
      <c r="B1117" s="266" t="s">
        <v>244</v>
      </c>
      <c r="C1117" s="266" t="s">
        <v>845</v>
      </c>
      <c r="D1117" s="266" t="s">
        <v>834</v>
      </c>
      <c r="E1117" s="771" t="s">
        <v>835</v>
      </c>
      <c r="F1117" s="268">
        <f t="shared" si="148"/>
        <v>5.0199999999999996</v>
      </c>
      <c r="G1117" s="270">
        <v>5.0199999999999996</v>
      </c>
      <c r="H1117" s="270"/>
      <c r="I1117" s="270"/>
      <c r="J1117" s="271">
        <v>1800000</v>
      </c>
      <c r="K1117" s="270">
        <v>12</v>
      </c>
      <c r="L1117" s="266">
        <f t="shared" si="149"/>
        <v>665</v>
      </c>
      <c r="M1117" s="266">
        <v>35</v>
      </c>
      <c r="N1117" s="17">
        <f t="shared" si="146"/>
        <v>109748.98785425101</v>
      </c>
      <c r="O1117" s="17">
        <f t="shared" si="147"/>
        <v>768242.91497975716</v>
      </c>
    </row>
    <row r="1118" spans="1:15">
      <c r="A1118" s="579">
        <v>2</v>
      </c>
      <c r="B1118" s="266" t="s">
        <v>244</v>
      </c>
      <c r="C1118" s="266" t="s">
        <v>845</v>
      </c>
      <c r="D1118" s="266" t="s">
        <v>850</v>
      </c>
      <c r="E1118" s="770" t="s">
        <v>851</v>
      </c>
      <c r="F1118" s="268">
        <f t="shared" si="148"/>
        <v>4.34</v>
      </c>
      <c r="G1118" s="270">
        <v>4.34</v>
      </c>
      <c r="H1118" s="270"/>
      <c r="I1118" s="270"/>
      <c r="J1118" s="271">
        <v>1800000</v>
      </c>
      <c r="K1118" s="270">
        <v>12</v>
      </c>
      <c r="L1118" s="266">
        <f t="shared" si="149"/>
        <v>665</v>
      </c>
      <c r="M1118" s="266">
        <v>175</v>
      </c>
      <c r="N1118" s="17">
        <f t="shared" si="146"/>
        <v>94882.5910931174</v>
      </c>
      <c r="O1118" s="17">
        <f t="shared" si="147"/>
        <v>3320890.6882591094</v>
      </c>
    </row>
    <row r="1119" spans="1:15">
      <c r="A1119" s="579">
        <v>2</v>
      </c>
      <c r="B1119" s="266" t="s">
        <v>244</v>
      </c>
      <c r="C1119" s="266" t="s">
        <v>845</v>
      </c>
      <c r="D1119" s="266" t="s">
        <v>327</v>
      </c>
      <c r="E1119" s="770" t="s">
        <v>794</v>
      </c>
      <c r="F1119" s="268">
        <f t="shared" si="148"/>
        <v>4.68</v>
      </c>
      <c r="G1119" s="270">
        <v>4.68</v>
      </c>
      <c r="H1119" s="270"/>
      <c r="I1119" s="270"/>
      <c r="J1119" s="271">
        <v>1800000</v>
      </c>
      <c r="K1119" s="270">
        <v>12</v>
      </c>
      <c r="L1119" s="266">
        <f t="shared" si="149"/>
        <v>665</v>
      </c>
      <c r="M1119" s="266">
        <v>52</v>
      </c>
      <c r="N1119" s="17">
        <f t="shared" si="146"/>
        <v>102315.78947368421</v>
      </c>
      <c r="O1119" s="17">
        <f t="shared" si="147"/>
        <v>1064084.210526316</v>
      </c>
    </row>
    <row r="1120" spans="1:15">
      <c r="A1120" s="579">
        <v>2</v>
      </c>
      <c r="B1120" s="266" t="s">
        <v>244</v>
      </c>
      <c r="C1120" s="266" t="s">
        <v>845</v>
      </c>
      <c r="D1120" s="266" t="s">
        <v>839</v>
      </c>
      <c r="E1120" s="770" t="s">
        <v>852</v>
      </c>
      <c r="F1120" s="268">
        <f t="shared" si="148"/>
        <v>4.68</v>
      </c>
      <c r="G1120" s="270">
        <v>4.68</v>
      </c>
      <c r="H1120" s="270"/>
      <c r="I1120" s="270"/>
      <c r="J1120" s="271">
        <v>1800000</v>
      </c>
      <c r="K1120" s="270">
        <v>12</v>
      </c>
      <c r="L1120" s="266">
        <f t="shared" si="149"/>
        <v>665</v>
      </c>
      <c r="M1120" s="266">
        <v>52</v>
      </c>
      <c r="N1120" s="17">
        <f t="shared" si="146"/>
        <v>102315.78947368421</v>
      </c>
      <c r="O1120" s="17">
        <f t="shared" si="147"/>
        <v>1064084.210526316</v>
      </c>
    </row>
    <row r="1121" spans="1:15">
      <c r="A1121" s="579">
        <v>2</v>
      </c>
      <c r="B1121" s="266" t="s">
        <v>244</v>
      </c>
      <c r="C1121" s="266" t="s">
        <v>845</v>
      </c>
      <c r="D1121" s="266" t="s">
        <v>841</v>
      </c>
      <c r="E1121" s="770" t="s">
        <v>665</v>
      </c>
      <c r="F1121" s="268">
        <f t="shared" si="148"/>
        <v>5.5600000000000005</v>
      </c>
      <c r="G1121" s="269">
        <v>5.36</v>
      </c>
      <c r="H1121" s="270">
        <v>0.2</v>
      </c>
      <c r="I1121" s="270"/>
      <c r="J1121" s="271">
        <v>1800000</v>
      </c>
      <c r="K1121" s="270">
        <v>12</v>
      </c>
      <c r="L1121" s="266">
        <f t="shared" si="149"/>
        <v>665</v>
      </c>
      <c r="M1121" s="266">
        <v>35</v>
      </c>
      <c r="N1121" s="17">
        <f t="shared" si="146"/>
        <v>121554.65587044533</v>
      </c>
      <c r="O1121" s="17">
        <f t="shared" si="147"/>
        <v>850882.59109311749</v>
      </c>
    </row>
    <row r="1122" spans="1:15">
      <c r="A1122" s="579">
        <v>2</v>
      </c>
      <c r="B1122" s="266" t="s">
        <v>244</v>
      </c>
      <c r="C1122" s="266" t="s">
        <v>845</v>
      </c>
      <c r="D1122" s="266" t="s">
        <v>853</v>
      </c>
      <c r="E1122" s="770" t="s">
        <v>854</v>
      </c>
      <c r="F1122" s="268">
        <f t="shared" si="148"/>
        <v>5.61</v>
      </c>
      <c r="G1122" s="269">
        <v>5.36</v>
      </c>
      <c r="H1122" s="270">
        <v>0.25</v>
      </c>
      <c r="I1122" s="270"/>
      <c r="J1122" s="271">
        <v>1800000</v>
      </c>
      <c r="K1122" s="270">
        <v>12</v>
      </c>
      <c r="L1122" s="266">
        <f t="shared" si="149"/>
        <v>665</v>
      </c>
      <c r="M1122" s="266">
        <v>35</v>
      </c>
      <c r="N1122" s="17">
        <f t="shared" si="146"/>
        <v>122647.77327935224</v>
      </c>
      <c r="O1122" s="17">
        <f t="shared" si="147"/>
        <v>858534.41295546584</v>
      </c>
    </row>
    <row r="1123" spans="1:15">
      <c r="A1123" s="579">
        <v>2</v>
      </c>
      <c r="B1123" s="266" t="s">
        <v>244</v>
      </c>
      <c r="C1123" s="266" t="s">
        <v>845</v>
      </c>
      <c r="D1123" s="266" t="s">
        <v>824</v>
      </c>
      <c r="E1123" s="770" t="s">
        <v>335</v>
      </c>
      <c r="F1123" s="268">
        <f t="shared" si="148"/>
        <v>4.68</v>
      </c>
      <c r="G1123" s="270">
        <v>4.68</v>
      </c>
      <c r="H1123" s="270"/>
      <c r="I1123" s="270"/>
      <c r="J1123" s="271">
        <v>1800000</v>
      </c>
      <c r="K1123" s="270">
        <v>12</v>
      </c>
      <c r="L1123" s="266">
        <f t="shared" si="149"/>
        <v>665</v>
      </c>
      <c r="M1123" s="266">
        <v>105</v>
      </c>
      <c r="N1123" s="17">
        <f t="shared" si="146"/>
        <v>102315.78947368421</v>
      </c>
      <c r="O1123" s="17">
        <f t="shared" si="147"/>
        <v>2148631.5789473685</v>
      </c>
    </row>
    <row r="1124" spans="1:15">
      <c r="A1124" s="579">
        <v>2</v>
      </c>
      <c r="B1124" s="266" t="s">
        <v>244</v>
      </c>
      <c r="C1124" s="266" t="s">
        <v>845</v>
      </c>
      <c r="D1124" s="266" t="s">
        <v>855</v>
      </c>
      <c r="E1124" s="770" t="s">
        <v>856</v>
      </c>
      <c r="F1124" s="268">
        <f t="shared" si="148"/>
        <v>6.05</v>
      </c>
      <c r="G1124" s="270">
        <v>5.7</v>
      </c>
      <c r="H1124" s="270">
        <v>0.35</v>
      </c>
      <c r="I1124" s="270"/>
      <c r="J1124" s="271">
        <v>1800000</v>
      </c>
      <c r="K1124" s="270">
        <v>12</v>
      </c>
      <c r="L1124" s="266">
        <f t="shared" si="149"/>
        <v>665</v>
      </c>
      <c r="M1124" s="266">
        <v>18</v>
      </c>
      <c r="N1124" s="17">
        <f t="shared" si="146"/>
        <v>132267.20647773281</v>
      </c>
      <c r="O1124" s="17">
        <f t="shared" si="147"/>
        <v>476161.94331983814</v>
      </c>
    </row>
    <row r="1125" spans="1:15">
      <c r="A1125" s="579">
        <v>2</v>
      </c>
      <c r="B1125" s="266" t="s">
        <v>244</v>
      </c>
      <c r="C1125" s="266" t="s">
        <v>845</v>
      </c>
      <c r="D1125" s="266" t="s">
        <v>843</v>
      </c>
      <c r="E1125" s="770" t="s">
        <v>285</v>
      </c>
      <c r="F1125" s="268">
        <f t="shared" si="148"/>
        <v>5.36</v>
      </c>
      <c r="G1125" s="270">
        <v>5.36</v>
      </c>
      <c r="H1125" s="270"/>
      <c r="I1125" s="270"/>
      <c r="J1125" s="271">
        <v>1800000</v>
      </c>
      <c r="K1125" s="270">
        <v>12</v>
      </c>
      <c r="L1125" s="266">
        <f t="shared" si="149"/>
        <v>665</v>
      </c>
      <c r="M1125" s="266">
        <v>70</v>
      </c>
      <c r="N1125" s="17">
        <f t="shared" si="146"/>
        <v>117182.18623481783</v>
      </c>
      <c r="O1125" s="17">
        <f t="shared" si="147"/>
        <v>1640550.6072874498</v>
      </c>
    </row>
    <row r="1126" spans="1:15">
      <c r="A1126" s="579">
        <v>2</v>
      </c>
      <c r="B1126" s="266" t="s">
        <v>244</v>
      </c>
      <c r="C1126" s="266" t="s">
        <v>845</v>
      </c>
      <c r="D1126" s="266" t="s">
        <v>844</v>
      </c>
      <c r="E1126" s="770" t="s">
        <v>288</v>
      </c>
      <c r="F1126" s="268">
        <f t="shared" si="148"/>
        <v>3.66</v>
      </c>
      <c r="G1126" s="270">
        <v>3.66</v>
      </c>
      <c r="H1126" s="270"/>
      <c r="I1126" s="270"/>
      <c r="J1126" s="271">
        <v>1800000</v>
      </c>
      <c r="K1126" s="270">
        <v>12</v>
      </c>
      <c r="L1126" s="266">
        <f t="shared" si="149"/>
        <v>665</v>
      </c>
      <c r="M1126" s="266">
        <v>18</v>
      </c>
      <c r="N1126" s="17">
        <f t="shared" si="146"/>
        <v>80016.194331983803</v>
      </c>
      <c r="O1126" s="17">
        <f t="shared" si="147"/>
        <v>288058.29959514173</v>
      </c>
    </row>
    <row r="1127" spans="1:15">
      <c r="A1127" s="579">
        <v>2</v>
      </c>
      <c r="B1127" s="266" t="s">
        <v>244</v>
      </c>
      <c r="C1127" s="266" t="s">
        <v>845</v>
      </c>
      <c r="D1127" s="266" t="s">
        <v>352</v>
      </c>
      <c r="E1127" s="770" t="s">
        <v>332</v>
      </c>
      <c r="F1127" s="268">
        <f t="shared" si="148"/>
        <v>4</v>
      </c>
      <c r="G1127" s="269">
        <v>4</v>
      </c>
      <c r="H1127" s="270"/>
      <c r="I1127" s="270"/>
      <c r="J1127" s="271">
        <v>1800000</v>
      </c>
      <c r="K1127" s="270">
        <v>12</v>
      </c>
      <c r="L1127" s="266">
        <f t="shared" si="149"/>
        <v>665</v>
      </c>
      <c r="M1127" s="266">
        <v>17</v>
      </c>
      <c r="N1127" s="17">
        <f t="shared" si="146"/>
        <v>87449.392712550616</v>
      </c>
      <c r="O1127" s="17">
        <f t="shared" si="147"/>
        <v>297327.93522267207</v>
      </c>
    </row>
    <row r="1128" spans="1:15">
      <c r="A1128" s="575"/>
      <c r="B1128" s="1094" t="s">
        <v>857</v>
      </c>
      <c r="C1128" s="1095"/>
      <c r="D1128" s="1104"/>
      <c r="E1128" s="772"/>
      <c r="F1128" s="571"/>
      <c r="G1128" s="571"/>
      <c r="H1128" s="571"/>
      <c r="I1128" s="571"/>
      <c r="J1128" s="571"/>
      <c r="K1128" s="571"/>
      <c r="L1128" s="571"/>
      <c r="M1128" s="280">
        <f>SUM(M1095:M1127)</f>
        <v>2017</v>
      </c>
      <c r="N1128" s="17"/>
      <c r="O1128" s="64">
        <f>SUM(O1095:O1127)</f>
        <v>40667727.935222656</v>
      </c>
    </row>
    <row r="1129" spans="1:15">
      <c r="A1129" s="773" t="s">
        <v>858</v>
      </c>
      <c r="B1129" s="773"/>
      <c r="C1129" s="774"/>
      <c r="D1129" s="9"/>
      <c r="E1129" s="9"/>
      <c r="F1129" s="9"/>
      <c r="G1129" s="9"/>
      <c r="H1129" s="9"/>
      <c r="I1129" s="9"/>
      <c r="J1129" s="9"/>
      <c r="K1129" s="9"/>
      <c r="L1129" s="9"/>
      <c r="M1129" s="10"/>
      <c r="N1129" s="17"/>
      <c r="O1129" s="17"/>
    </row>
    <row r="1130" spans="1:15">
      <c r="A1130" s="12">
        <v>1</v>
      </c>
      <c r="B1130" s="740" t="s">
        <v>859</v>
      </c>
      <c r="C1130" s="475" t="s">
        <v>724</v>
      </c>
      <c r="D1130" s="475" t="s">
        <v>860</v>
      </c>
      <c r="E1130" s="475" t="s">
        <v>861</v>
      </c>
      <c r="F1130" s="775">
        <f>G1130+H1130+I1130</f>
        <v>5.5600000000000005</v>
      </c>
      <c r="G1130" s="489">
        <v>5.36</v>
      </c>
      <c r="H1130" s="489">
        <v>0.2</v>
      </c>
      <c r="I1130" s="489"/>
      <c r="J1130" s="776">
        <v>1800000</v>
      </c>
      <c r="K1130" s="489">
        <v>12</v>
      </c>
      <c r="L1130" s="777">
        <f>19*35</f>
        <v>665</v>
      </c>
      <c r="M1130" s="775">
        <v>52</v>
      </c>
      <c r="N1130" s="17">
        <f t="shared" si="146"/>
        <v>121554.65587044533</v>
      </c>
      <c r="O1130" s="17">
        <f t="shared" si="147"/>
        <v>1264168.4210526317</v>
      </c>
    </row>
    <row r="1131" spans="1:15">
      <c r="A1131" s="8"/>
      <c r="B1131" s="740" t="s">
        <v>859</v>
      </c>
      <c r="C1131" s="475" t="s">
        <v>724</v>
      </c>
      <c r="D1131" s="475" t="s">
        <v>862</v>
      </c>
      <c r="E1131" s="475" t="s">
        <v>863</v>
      </c>
      <c r="F1131" s="775">
        <f>G1131+H1131+I1131</f>
        <v>5.22</v>
      </c>
      <c r="G1131" s="489">
        <v>5.0199999999999996</v>
      </c>
      <c r="H1131" s="489">
        <v>0.2</v>
      </c>
      <c r="I1131" s="489"/>
      <c r="J1131" s="776">
        <v>1800000</v>
      </c>
      <c r="K1131" s="489">
        <v>12</v>
      </c>
      <c r="L1131" s="777">
        <f>19*35</f>
        <v>665</v>
      </c>
      <c r="M1131" s="778">
        <v>72</v>
      </c>
      <c r="N1131" s="17">
        <f t="shared" si="146"/>
        <v>114121.45748987855</v>
      </c>
      <c r="O1131" s="17">
        <f t="shared" si="147"/>
        <v>1643348.9878542512</v>
      </c>
    </row>
    <row r="1132" spans="1:15">
      <c r="A1132" s="8"/>
      <c r="B1132" s="740" t="s">
        <v>859</v>
      </c>
      <c r="C1132" s="475" t="s">
        <v>724</v>
      </c>
      <c r="D1132" s="177" t="s">
        <v>862</v>
      </c>
      <c r="E1132" s="177" t="s">
        <v>863</v>
      </c>
      <c r="F1132" s="778">
        <f>G1132+H1132+I1132</f>
        <v>5.5600000000000005</v>
      </c>
      <c r="G1132" s="190">
        <v>5.36</v>
      </c>
      <c r="H1132" s="190">
        <v>0.2</v>
      </c>
      <c r="I1132" s="190"/>
      <c r="J1132" s="779">
        <v>1800000</v>
      </c>
      <c r="K1132" s="190">
        <v>12</v>
      </c>
      <c r="L1132" s="780">
        <f>19*35</f>
        <v>665</v>
      </c>
      <c r="M1132" s="778">
        <v>68</v>
      </c>
      <c r="N1132" s="17">
        <f t="shared" si="146"/>
        <v>121554.65587044533</v>
      </c>
      <c r="O1132" s="17">
        <f t="shared" si="147"/>
        <v>1653143.3198380568</v>
      </c>
    </row>
    <row r="1133" spans="1:15">
      <c r="A1133" s="12"/>
      <c r="B1133" s="740" t="s">
        <v>859</v>
      </c>
      <c r="C1133" s="475" t="s">
        <v>724</v>
      </c>
      <c r="D1133" s="475" t="s">
        <v>136</v>
      </c>
      <c r="E1133" s="475" t="s">
        <v>140</v>
      </c>
      <c r="F1133" s="781">
        <f t="shared" ref="F1133:F1146" si="150">G1133+H1133+I1133</f>
        <v>4.34</v>
      </c>
      <c r="G1133" s="782">
        <v>4.34</v>
      </c>
      <c r="H1133" s="489"/>
      <c r="I1133" s="489"/>
      <c r="J1133" s="776">
        <v>1800000</v>
      </c>
      <c r="K1133" s="489">
        <v>12</v>
      </c>
      <c r="L1133" s="777">
        <f t="shared" ref="L1133:L1146" si="151">19*35</f>
        <v>665</v>
      </c>
      <c r="M1133" s="775">
        <v>35</v>
      </c>
      <c r="N1133" s="17">
        <f t="shared" si="146"/>
        <v>94882.5910931174</v>
      </c>
      <c r="O1133" s="17">
        <f t="shared" si="147"/>
        <v>664178.13765182183</v>
      </c>
    </row>
    <row r="1134" spans="1:15">
      <c r="A1134" s="12"/>
      <c r="B1134" s="740" t="s">
        <v>859</v>
      </c>
      <c r="C1134" s="475" t="s">
        <v>724</v>
      </c>
      <c r="D1134" s="475" t="s">
        <v>472</v>
      </c>
      <c r="E1134" s="475" t="s">
        <v>3</v>
      </c>
      <c r="F1134" s="781">
        <f>G1134+H1134+I1134</f>
        <v>4.68</v>
      </c>
      <c r="G1134" s="489">
        <v>4.68</v>
      </c>
      <c r="H1134" s="489"/>
      <c r="I1134" s="489"/>
      <c r="J1134" s="776">
        <v>1800000</v>
      </c>
      <c r="K1134" s="489">
        <v>12</v>
      </c>
      <c r="L1134" s="777">
        <f t="shared" si="151"/>
        <v>665</v>
      </c>
      <c r="M1134" s="775">
        <v>140</v>
      </c>
      <c r="N1134" s="17">
        <f t="shared" si="146"/>
        <v>102315.78947368421</v>
      </c>
      <c r="O1134" s="17">
        <f t="shared" si="147"/>
        <v>2864842.1052631582</v>
      </c>
    </row>
    <row r="1135" spans="1:15">
      <c r="A1135" s="8"/>
      <c r="B1135" s="740" t="s">
        <v>859</v>
      </c>
      <c r="C1135" s="475" t="s">
        <v>724</v>
      </c>
      <c r="D1135" s="177" t="s">
        <v>864</v>
      </c>
      <c r="E1135" s="783" t="s">
        <v>319</v>
      </c>
      <c r="F1135" s="778">
        <f t="shared" si="150"/>
        <v>4.68</v>
      </c>
      <c r="G1135" s="190">
        <v>4.68</v>
      </c>
      <c r="H1135" s="190"/>
      <c r="I1135" s="190"/>
      <c r="J1135" s="779">
        <v>1800000</v>
      </c>
      <c r="K1135" s="190">
        <v>12</v>
      </c>
      <c r="L1135" s="780">
        <f t="shared" si="151"/>
        <v>665</v>
      </c>
      <c r="M1135" s="778">
        <v>105</v>
      </c>
      <c r="N1135" s="17">
        <f t="shared" si="146"/>
        <v>102315.78947368421</v>
      </c>
      <c r="O1135" s="17">
        <f t="shared" si="147"/>
        <v>2148631.5789473685</v>
      </c>
    </row>
    <row r="1136" spans="1:15">
      <c r="A1136" s="12"/>
      <c r="B1136" s="740" t="s">
        <v>859</v>
      </c>
      <c r="C1136" s="475" t="s">
        <v>724</v>
      </c>
      <c r="D1136" s="177" t="s">
        <v>864</v>
      </c>
      <c r="E1136" s="784" t="s">
        <v>812</v>
      </c>
      <c r="F1136" s="785">
        <f t="shared" si="150"/>
        <v>4.68</v>
      </c>
      <c r="G1136" s="190">
        <v>4.68</v>
      </c>
      <c r="H1136" s="190"/>
      <c r="I1136" s="190"/>
      <c r="J1136" s="779">
        <v>1800000</v>
      </c>
      <c r="K1136" s="190">
        <v>12</v>
      </c>
      <c r="L1136" s="780">
        <f t="shared" si="151"/>
        <v>665</v>
      </c>
      <c r="M1136" s="778">
        <v>35</v>
      </c>
      <c r="N1136" s="17">
        <f t="shared" si="146"/>
        <v>102315.78947368421</v>
      </c>
      <c r="O1136" s="17">
        <f t="shared" si="147"/>
        <v>716210.52631578955</v>
      </c>
    </row>
    <row r="1137" spans="1:15">
      <c r="A1137" s="8"/>
      <c r="B1137" s="740" t="s">
        <v>859</v>
      </c>
      <c r="C1137" s="475" t="s">
        <v>724</v>
      </c>
      <c r="D1137" s="475" t="s">
        <v>865</v>
      </c>
      <c r="E1137" s="459" t="s">
        <v>866</v>
      </c>
      <c r="F1137" s="775">
        <f t="shared" si="150"/>
        <v>4.83</v>
      </c>
      <c r="G1137" s="489">
        <v>4.68</v>
      </c>
      <c r="H1137" s="489">
        <v>0.15</v>
      </c>
      <c r="I1137" s="489"/>
      <c r="J1137" s="776">
        <v>1800000</v>
      </c>
      <c r="K1137" s="489">
        <v>12</v>
      </c>
      <c r="L1137" s="777">
        <f t="shared" si="151"/>
        <v>665</v>
      </c>
      <c r="M1137" s="775">
        <v>88</v>
      </c>
      <c r="N1137" s="17">
        <f t="shared" si="146"/>
        <v>105595.14170040486</v>
      </c>
      <c r="O1137" s="17">
        <f t="shared" si="147"/>
        <v>1858474.4939271254</v>
      </c>
    </row>
    <row r="1138" spans="1:15">
      <c r="A1138" s="12"/>
      <c r="B1138" s="740" t="s">
        <v>859</v>
      </c>
      <c r="C1138" s="475" t="s">
        <v>724</v>
      </c>
      <c r="D1138" s="459" t="s">
        <v>867</v>
      </c>
      <c r="E1138" s="475" t="s">
        <v>117</v>
      </c>
      <c r="F1138" s="775">
        <f t="shared" si="150"/>
        <v>5.36</v>
      </c>
      <c r="G1138" s="489">
        <v>5.36</v>
      </c>
      <c r="H1138" s="489"/>
      <c r="I1138" s="489"/>
      <c r="J1138" s="776">
        <v>1800000</v>
      </c>
      <c r="K1138" s="489">
        <v>12</v>
      </c>
      <c r="L1138" s="777">
        <f t="shared" si="151"/>
        <v>665</v>
      </c>
      <c r="M1138" s="775">
        <v>70</v>
      </c>
      <c r="N1138" s="17">
        <f t="shared" si="146"/>
        <v>117182.18623481783</v>
      </c>
      <c r="O1138" s="17">
        <f t="shared" si="147"/>
        <v>1640550.6072874498</v>
      </c>
    </row>
    <row r="1139" spans="1:15">
      <c r="A1139" s="8"/>
      <c r="B1139" s="740" t="s">
        <v>859</v>
      </c>
      <c r="C1139" s="475" t="s">
        <v>724</v>
      </c>
      <c r="D1139" s="475" t="s">
        <v>708</v>
      </c>
      <c r="E1139" s="475" t="s">
        <v>665</v>
      </c>
      <c r="F1139" s="775">
        <f t="shared" si="150"/>
        <v>4.34</v>
      </c>
      <c r="G1139" s="489">
        <v>4.34</v>
      </c>
      <c r="H1139" s="489"/>
      <c r="I1139" s="489"/>
      <c r="J1139" s="776">
        <v>1800000</v>
      </c>
      <c r="K1139" s="489">
        <v>12</v>
      </c>
      <c r="L1139" s="777">
        <f t="shared" si="151"/>
        <v>665</v>
      </c>
      <c r="M1139" s="775">
        <v>35</v>
      </c>
      <c r="N1139" s="17">
        <f t="shared" si="146"/>
        <v>94882.5910931174</v>
      </c>
      <c r="O1139" s="17">
        <f t="shared" si="147"/>
        <v>664178.13765182183</v>
      </c>
    </row>
    <row r="1140" spans="1:15">
      <c r="A1140" s="12"/>
      <c r="B1140" s="740" t="s">
        <v>859</v>
      </c>
      <c r="C1140" s="475" t="s">
        <v>724</v>
      </c>
      <c r="D1140" s="475" t="s">
        <v>608</v>
      </c>
      <c r="E1140" s="475" t="s">
        <v>714</v>
      </c>
      <c r="F1140" s="775">
        <f t="shared" si="150"/>
        <v>4.32</v>
      </c>
      <c r="G1140" s="489">
        <v>4.32</v>
      </c>
      <c r="H1140" s="489"/>
      <c r="I1140" s="489"/>
      <c r="J1140" s="776">
        <v>1800000</v>
      </c>
      <c r="K1140" s="489">
        <v>12</v>
      </c>
      <c r="L1140" s="777">
        <f t="shared" si="151"/>
        <v>665</v>
      </c>
      <c r="M1140" s="775">
        <v>35</v>
      </c>
      <c r="N1140" s="17">
        <f t="shared" si="146"/>
        <v>94445.34412955468</v>
      </c>
      <c r="O1140" s="17">
        <f t="shared" si="147"/>
        <v>661117.40890688286</v>
      </c>
    </row>
    <row r="1141" spans="1:15">
      <c r="A1141" s="8"/>
      <c r="B1141" s="740" t="s">
        <v>859</v>
      </c>
      <c r="C1141" s="475" t="s">
        <v>724</v>
      </c>
      <c r="D1141" s="475" t="s">
        <v>608</v>
      </c>
      <c r="E1141" s="786" t="s">
        <v>808</v>
      </c>
      <c r="F1141" s="775">
        <f t="shared" si="150"/>
        <v>4.32</v>
      </c>
      <c r="G1141" s="489">
        <v>4.32</v>
      </c>
      <c r="H1141" s="489"/>
      <c r="I1141" s="489"/>
      <c r="J1141" s="776">
        <v>1800000</v>
      </c>
      <c r="K1141" s="489">
        <v>12</v>
      </c>
      <c r="L1141" s="777">
        <f t="shared" si="151"/>
        <v>665</v>
      </c>
      <c r="M1141" s="775">
        <v>51</v>
      </c>
      <c r="N1141" s="17">
        <f t="shared" si="146"/>
        <v>94445.34412955468</v>
      </c>
      <c r="O1141" s="17">
        <f t="shared" si="147"/>
        <v>963342.51012145786</v>
      </c>
    </row>
    <row r="1142" spans="1:15">
      <c r="A1142" s="12"/>
      <c r="B1142" s="740" t="s">
        <v>859</v>
      </c>
      <c r="C1142" s="475" t="s">
        <v>724</v>
      </c>
      <c r="D1142" s="475" t="s">
        <v>610</v>
      </c>
      <c r="E1142" s="475" t="s">
        <v>122</v>
      </c>
      <c r="F1142" s="775">
        <f t="shared" si="150"/>
        <v>1.9889999999999999</v>
      </c>
      <c r="G1142" s="489">
        <f>2.34*85%</f>
        <v>1.9889999999999999</v>
      </c>
      <c r="H1142" s="489"/>
      <c r="I1142" s="489"/>
      <c r="J1142" s="776">
        <v>1800000</v>
      </c>
      <c r="K1142" s="489">
        <v>12</v>
      </c>
      <c r="L1142" s="777">
        <f t="shared" si="151"/>
        <v>665</v>
      </c>
      <c r="M1142" s="775">
        <v>32</v>
      </c>
      <c r="N1142" s="17">
        <f t="shared" ref="N1142:N1146" si="152">F1142*J1142*K1142/L1142*35/52</f>
        <v>43484.210526315794</v>
      </c>
      <c r="O1142" s="17">
        <f t="shared" ref="O1142:O1184" si="153">N1142*0.2*M1142</f>
        <v>278298.94736842107</v>
      </c>
    </row>
    <row r="1143" spans="1:15">
      <c r="A1143" s="12"/>
      <c r="B1143" s="740" t="s">
        <v>859</v>
      </c>
      <c r="C1143" s="475" t="s">
        <v>724</v>
      </c>
      <c r="D1143" s="475" t="s">
        <v>610</v>
      </c>
      <c r="E1143" s="475" t="s">
        <v>122</v>
      </c>
      <c r="F1143" s="775">
        <f t="shared" si="150"/>
        <v>2.34</v>
      </c>
      <c r="G1143" s="489">
        <v>2.34</v>
      </c>
      <c r="H1143" s="489"/>
      <c r="I1143" s="489"/>
      <c r="J1143" s="776">
        <v>1800000</v>
      </c>
      <c r="K1143" s="489">
        <v>12</v>
      </c>
      <c r="L1143" s="777">
        <f t="shared" si="151"/>
        <v>665</v>
      </c>
      <c r="M1143" s="775">
        <v>3</v>
      </c>
      <c r="N1143" s="17">
        <f t="shared" si="152"/>
        <v>51157.894736842107</v>
      </c>
      <c r="O1143" s="17">
        <f t="shared" si="153"/>
        <v>30694.736842105267</v>
      </c>
    </row>
    <row r="1144" spans="1:15">
      <c r="A1144" s="8"/>
      <c r="B1144" s="740" t="s">
        <v>859</v>
      </c>
      <c r="C1144" s="475" t="s">
        <v>724</v>
      </c>
      <c r="D1144" s="732" t="s">
        <v>713</v>
      </c>
      <c r="E1144" s="475" t="s">
        <v>56</v>
      </c>
      <c r="F1144" s="781">
        <f t="shared" si="150"/>
        <v>3.99</v>
      </c>
      <c r="G1144" s="489">
        <v>3.99</v>
      </c>
      <c r="H1144" s="489"/>
      <c r="I1144" s="489"/>
      <c r="J1144" s="776">
        <v>1800000</v>
      </c>
      <c r="K1144" s="489">
        <v>12</v>
      </c>
      <c r="L1144" s="777">
        <f t="shared" si="151"/>
        <v>665</v>
      </c>
      <c r="M1144" s="775">
        <v>35</v>
      </c>
      <c r="N1144" s="17">
        <f t="shared" si="152"/>
        <v>87230.769230769234</v>
      </c>
      <c r="O1144" s="17">
        <f t="shared" si="153"/>
        <v>610615.38461538462</v>
      </c>
    </row>
    <row r="1145" spans="1:15">
      <c r="A1145" s="12"/>
      <c r="B1145" s="740" t="s">
        <v>859</v>
      </c>
      <c r="C1145" s="475" t="s">
        <v>724</v>
      </c>
      <c r="D1145" s="732" t="s">
        <v>713</v>
      </c>
      <c r="E1145" s="475" t="s">
        <v>808</v>
      </c>
      <c r="F1145" s="775">
        <f t="shared" si="150"/>
        <v>3.99</v>
      </c>
      <c r="G1145" s="489">
        <v>3.99</v>
      </c>
      <c r="H1145" s="489"/>
      <c r="I1145" s="489"/>
      <c r="J1145" s="776">
        <v>1800000</v>
      </c>
      <c r="K1145" s="489">
        <v>12</v>
      </c>
      <c r="L1145" s="777">
        <f t="shared" si="151"/>
        <v>665</v>
      </c>
      <c r="M1145" s="787">
        <v>54</v>
      </c>
      <c r="N1145" s="17">
        <f t="shared" si="152"/>
        <v>87230.769230769234</v>
      </c>
      <c r="O1145" s="17">
        <f t="shared" si="153"/>
        <v>942092.30769230775</v>
      </c>
    </row>
    <row r="1146" spans="1:15">
      <c r="A1146" s="8"/>
      <c r="B1146" s="740" t="s">
        <v>859</v>
      </c>
      <c r="C1146" s="475" t="s">
        <v>724</v>
      </c>
      <c r="D1146" s="475" t="s">
        <v>868</v>
      </c>
      <c r="E1146" s="475" t="s">
        <v>195</v>
      </c>
      <c r="F1146" s="775">
        <f t="shared" si="150"/>
        <v>4.34</v>
      </c>
      <c r="G1146" s="489">
        <v>4.34</v>
      </c>
      <c r="H1146" s="489"/>
      <c r="I1146" s="489"/>
      <c r="J1146" s="776">
        <v>1800000</v>
      </c>
      <c r="K1146" s="489">
        <v>12</v>
      </c>
      <c r="L1146" s="777">
        <f t="shared" si="151"/>
        <v>665</v>
      </c>
      <c r="M1146" s="787">
        <v>105</v>
      </c>
      <c r="N1146" s="17">
        <f t="shared" si="152"/>
        <v>94882.5910931174</v>
      </c>
      <c r="O1146" s="17">
        <f t="shared" si="153"/>
        <v>1992534.4129554655</v>
      </c>
    </row>
    <row r="1147" spans="1:15">
      <c r="A1147" s="680"/>
      <c r="B1147" s="1124" t="s">
        <v>869</v>
      </c>
      <c r="C1147" s="1125"/>
      <c r="D1147" s="32"/>
      <c r="E1147" s="185"/>
      <c r="F1147" s="19"/>
      <c r="G1147" s="680"/>
      <c r="H1147" s="680"/>
      <c r="I1147" s="680"/>
      <c r="J1147" s="788"/>
      <c r="K1147" s="680"/>
      <c r="L1147" s="789"/>
      <c r="M1147" s="790">
        <f>SUM(M1130:M1146)</f>
        <v>1015</v>
      </c>
      <c r="N1147" s="791"/>
      <c r="O1147" s="64">
        <f>SUM(O1130:O1146)</f>
        <v>20596422.0242915</v>
      </c>
    </row>
    <row r="1148" spans="1:15">
      <c r="A1148" s="1126" t="s">
        <v>870</v>
      </c>
      <c r="B1148" s="1127"/>
      <c r="C1148" s="1128"/>
      <c r="D1148" s="9"/>
      <c r="E1148" s="9"/>
      <c r="F1148" s="9"/>
      <c r="G1148" s="9"/>
      <c r="H1148" s="9"/>
      <c r="I1148" s="9"/>
      <c r="J1148" s="9"/>
      <c r="K1148" s="9"/>
      <c r="L1148" s="9"/>
      <c r="M1148" s="10"/>
      <c r="N1148" s="11"/>
      <c r="O1148" s="17"/>
    </row>
    <row r="1149" spans="1:15">
      <c r="A1149" s="12">
        <v>1</v>
      </c>
      <c r="B1149" s="792" t="s">
        <v>871</v>
      </c>
      <c r="C1149" s="793">
        <v>8</v>
      </c>
      <c r="D1149" s="475" t="s">
        <v>872</v>
      </c>
      <c r="E1149" s="475" t="s">
        <v>866</v>
      </c>
      <c r="F1149" s="775">
        <f>G1149+H1149+I1149</f>
        <v>4.68</v>
      </c>
      <c r="G1149" s="489">
        <v>4.68</v>
      </c>
      <c r="H1149" s="489"/>
      <c r="I1149" s="489"/>
      <c r="J1149" s="776">
        <v>1800000</v>
      </c>
      <c r="K1149" s="489">
        <v>12</v>
      </c>
      <c r="L1149" s="777">
        <f>19*35</f>
        <v>665</v>
      </c>
      <c r="M1149" s="775">
        <v>91</v>
      </c>
      <c r="N1149" s="794">
        <f>(F1149*J1149*K1149)/L1149*35/52</f>
        <v>102315.78947368421</v>
      </c>
      <c r="O1149" s="17">
        <f t="shared" si="153"/>
        <v>1862147.3684210528</v>
      </c>
    </row>
    <row r="1150" spans="1:15">
      <c r="A1150" s="12"/>
      <c r="B1150" s="792" t="s">
        <v>871</v>
      </c>
      <c r="C1150" s="793">
        <v>8</v>
      </c>
      <c r="D1150" s="475" t="s">
        <v>873</v>
      </c>
      <c r="E1150" s="786" t="s">
        <v>874</v>
      </c>
      <c r="F1150" s="775">
        <f>G1150+H1150+I1150</f>
        <v>5.0199999999999996</v>
      </c>
      <c r="G1150" s="489">
        <v>5.0199999999999996</v>
      </c>
      <c r="H1150" s="489"/>
      <c r="I1150" s="489"/>
      <c r="J1150" s="776">
        <v>1800000</v>
      </c>
      <c r="K1150" s="489">
        <v>12</v>
      </c>
      <c r="L1150" s="777">
        <f>19*35</f>
        <v>665</v>
      </c>
      <c r="M1150" s="778">
        <v>53</v>
      </c>
      <c r="N1150" s="794">
        <f>(F1150*J1150*K1150)/L1150*35/52</f>
        <v>109748.98785425101</v>
      </c>
      <c r="O1150" s="17">
        <f t="shared" si="153"/>
        <v>1163339.2712550608</v>
      </c>
    </row>
    <row r="1151" spans="1:15">
      <c r="A1151" s="12"/>
      <c r="B1151" s="792" t="s">
        <v>871</v>
      </c>
      <c r="C1151" s="793">
        <v>8</v>
      </c>
      <c r="D1151" s="475" t="s">
        <v>569</v>
      </c>
      <c r="E1151" s="475" t="s">
        <v>3</v>
      </c>
      <c r="F1151" s="775">
        <f>G1151+H1151+I1151</f>
        <v>4.88</v>
      </c>
      <c r="G1151" s="489">
        <v>4.68</v>
      </c>
      <c r="H1151" s="489">
        <v>0.2</v>
      </c>
      <c r="I1151" s="489"/>
      <c r="J1151" s="776">
        <v>1800000</v>
      </c>
      <c r="K1151" s="489">
        <v>12</v>
      </c>
      <c r="L1151" s="777">
        <f>19*35</f>
        <v>665</v>
      </c>
      <c r="M1151" s="775">
        <v>139</v>
      </c>
      <c r="N1151" s="795">
        <f t="shared" ref="N1151:N1214" si="154">(F1151*J1151*K1151)/L1151*35/52</f>
        <v>106688.25910931174</v>
      </c>
      <c r="O1151" s="17">
        <f t="shared" si="153"/>
        <v>2965933.6032388667</v>
      </c>
    </row>
    <row r="1152" spans="1:15">
      <c r="A1152" s="12"/>
      <c r="B1152" s="792" t="s">
        <v>871</v>
      </c>
      <c r="C1152" s="793">
        <v>8</v>
      </c>
      <c r="D1152" s="475" t="s">
        <v>569</v>
      </c>
      <c r="E1152" s="475" t="s">
        <v>875</v>
      </c>
      <c r="F1152" s="781">
        <f t="shared" ref="F1152:F1184" si="155">G1152+H1152+I1152</f>
        <v>4.88</v>
      </c>
      <c r="G1152" s="489">
        <v>4.68</v>
      </c>
      <c r="H1152" s="489">
        <v>0.2</v>
      </c>
      <c r="I1152" s="489"/>
      <c r="J1152" s="776">
        <v>1800000</v>
      </c>
      <c r="K1152" s="489">
        <v>12</v>
      </c>
      <c r="L1152" s="777">
        <f t="shared" ref="L1152:L1184" si="156">19*35</f>
        <v>665</v>
      </c>
      <c r="M1152" s="775">
        <v>105</v>
      </c>
      <c r="N1152" s="795">
        <f t="shared" si="154"/>
        <v>106688.25910931174</v>
      </c>
      <c r="O1152" s="17">
        <f t="shared" si="153"/>
        <v>2240453.4412955465</v>
      </c>
    </row>
    <row r="1153" spans="1:15">
      <c r="A1153" s="12"/>
      <c r="B1153" s="792" t="s">
        <v>871</v>
      </c>
      <c r="C1153" s="793">
        <v>8</v>
      </c>
      <c r="D1153" s="475" t="s">
        <v>569</v>
      </c>
      <c r="E1153" s="475" t="s">
        <v>861</v>
      </c>
      <c r="F1153" s="781">
        <f t="shared" si="155"/>
        <v>4.88</v>
      </c>
      <c r="G1153" s="489">
        <v>4.68</v>
      </c>
      <c r="H1153" s="489">
        <v>0.2</v>
      </c>
      <c r="I1153" s="489"/>
      <c r="J1153" s="776">
        <v>1800000</v>
      </c>
      <c r="K1153" s="489">
        <v>12</v>
      </c>
      <c r="L1153" s="777">
        <f t="shared" si="156"/>
        <v>665</v>
      </c>
      <c r="M1153" s="775">
        <v>8</v>
      </c>
      <c r="N1153" s="795">
        <f t="shared" si="154"/>
        <v>106688.25910931174</v>
      </c>
      <c r="O1153" s="17">
        <f t="shared" si="153"/>
        <v>170701.2145748988</v>
      </c>
    </row>
    <row r="1154" spans="1:15">
      <c r="A1154" s="12"/>
      <c r="B1154" s="792" t="s">
        <v>871</v>
      </c>
      <c r="C1154" s="793">
        <v>8</v>
      </c>
      <c r="D1154" s="475" t="s">
        <v>876</v>
      </c>
      <c r="E1154" s="475" t="s">
        <v>115</v>
      </c>
      <c r="F1154" s="781">
        <f>G1154+H1154+I1154</f>
        <v>4.88</v>
      </c>
      <c r="G1154" s="489">
        <v>4.68</v>
      </c>
      <c r="H1154" s="489">
        <v>0.2</v>
      </c>
      <c r="I1154" s="489"/>
      <c r="J1154" s="776">
        <v>1800000</v>
      </c>
      <c r="K1154" s="489">
        <v>12</v>
      </c>
      <c r="L1154" s="777">
        <f t="shared" si="156"/>
        <v>665</v>
      </c>
      <c r="M1154" s="775">
        <v>103</v>
      </c>
      <c r="N1154" s="794">
        <f t="shared" si="154"/>
        <v>106688.25910931174</v>
      </c>
      <c r="O1154" s="17">
        <f t="shared" si="153"/>
        <v>2197778.1376518221</v>
      </c>
    </row>
    <row r="1155" spans="1:15">
      <c r="A1155" s="12"/>
      <c r="B1155" s="792" t="s">
        <v>871</v>
      </c>
      <c r="C1155" s="793">
        <v>8</v>
      </c>
      <c r="D1155" s="475" t="s">
        <v>801</v>
      </c>
      <c r="E1155" s="732" t="s">
        <v>863</v>
      </c>
      <c r="F1155" s="775">
        <f t="shared" si="155"/>
        <v>4.49</v>
      </c>
      <c r="G1155" s="489">
        <v>4.34</v>
      </c>
      <c r="H1155" s="489">
        <v>0.15</v>
      </c>
      <c r="I1155" s="489"/>
      <c r="J1155" s="776">
        <v>1800000</v>
      </c>
      <c r="K1155" s="489">
        <v>12</v>
      </c>
      <c r="L1155" s="777">
        <f t="shared" si="156"/>
        <v>665</v>
      </c>
      <c r="M1155" s="775">
        <v>138</v>
      </c>
      <c r="N1155" s="794">
        <f t="shared" si="154"/>
        <v>98161.943319838043</v>
      </c>
      <c r="O1155" s="17">
        <f t="shared" si="153"/>
        <v>2709269.63562753</v>
      </c>
    </row>
    <row r="1156" spans="1:15">
      <c r="A1156" s="12"/>
      <c r="B1156" s="792" t="s">
        <v>871</v>
      </c>
      <c r="C1156" s="793">
        <v>8</v>
      </c>
      <c r="D1156" s="475" t="s">
        <v>877</v>
      </c>
      <c r="E1156" s="732" t="s">
        <v>505</v>
      </c>
      <c r="F1156" s="781">
        <f t="shared" si="155"/>
        <v>4.34</v>
      </c>
      <c r="G1156" s="489">
        <v>4.34</v>
      </c>
      <c r="H1156" s="489"/>
      <c r="I1156" s="489"/>
      <c r="J1156" s="776">
        <v>1800000</v>
      </c>
      <c r="K1156" s="489">
        <v>12</v>
      </c>
      <c r="L1156" s="777">
        <f t="shared" si="156"/>
        <v>665</v>
      </c>
      <c r="M1156" s="775">
        <v>52</v>
      </c>
      <c r="N1156" s="794">
        <f t="shared" si="154"/>
        <v>94882.5910931174</v>
      </c>
      <c r="O1156" s="17">
        <f t="shared" si="153"/>
        <v>986778.94736842101</v>
      </c>
    </row>
    <row r="1157" spans="1:15">
      <c r="A1157" s="12"/>
      <c r="B1157" s="792" t="s">
        <v>871</v>
      </c>
      <c r="C1157" s="793">
        <v>8</v>
      </c>
      <c r="D1157" s="732" t="s">
        <v>118</v>
      </c>
      <c r="E1157" s="459" t="s">
        <v>56</v>
      </c>
      <c r="F1157" s="775">
        <f t="shared" si="155"/>
        <v>3.99</v>
      </c>
      <c r="G1157" s="489">
        <v>3.99</v>
      </c>
      <c r="H1157" s="489"/>
      <c r="I1157" s="489"/>
      <c r="J1157" s="776">
        <v>1800000</v>
      </c>
      <c r="K1157" s="489">
        <v>12</v>
      </c>
      <c r="L1157" s="777">
        <f t="shared" si="156"/>
        <v>665</v>
      </c>
      <c r="M1157" s="775">
        <v>35</v>
      </c>
      <c r="N1157" s="794">
        <f t="shared" si="154"/>
        <v>87230.769230769234</v>
      </c>
      <c r="O1157" s="17">
        <f t="shared" si="153"/>
        <v>610615.38461538462</v>
      </c>
    </row>
    <row r="1158" spans="1:15">
      <c r="A1158" s="12"/>
      <c r="B1158" s="792" t="s">
        <v>871</v>
      </c>
      <c r="C1158" s="793">
        <v>8</v>
      </c>
      <c r="D1158" s="732" t="s">
        <v>118</v>
      </c>
      <c r="E1158" s="475" t="s">
        <v>812</v>
      </c>
      <c r="F1158" s="775">
        <f t="shared" si="155"/>
        <v>3.99</v>
      </c>
      <c r="G1158" s="489">
        <v>3.99</v>
      </c>
      <c r="H1158" s="489"/>
      <c r="I1158" s="489"/>
      <c r="J1158" s="776">
        <v>1800000</v>
      </c>
      <c r="K1158" s="489">
        <v>12</v>
      </c>
      <c r="L1158" s="777">
        <f t="shared" si="156"/>
        <v>665</v>
      </c>
      <c r="M1158" s="775">
        <v>35</v>
      </c>
      <c r="N1158" s="795">
        <f t="shared" si="154"/>
        <v>87230.769230769234</v>
      </c>
      <c r="O1158" s="17">
        <f t="shared" si="153"/>
        <v>610615.38461538462</v>
      </c>
    </row>
    <row r="1159" spans="1:15">
      <c r="A1159" s="12"/>
      <c r="B1159" s="792" t="s">
        <v>871</v>
      </c>
      <c r="C1159" s="793">
        <v>8</v>
      </c>
      <c r="D1159" s="475" t="s">
        <v>878</v>
      </c>
      <c r="E1159" s="475" t="s">
        <v>879</v>
      </c>
      <c r="F1159" s="775">
        <f t="shared" si="155"/>
        <v>4.34</v>
      </c>
      <c r="G1159" s="489">
        <v>4.34</v>
      </c>
      <c r="H1159" s="489"/>
      <c r="I1159" s="489"/>
      <c r="J1159" s="776">
        <v>1800000</v>
      </c>
      <c r="K1159" s="489">
        <v>12</v>
      </c>
      <c r="L1159" s="777">
        <f t="shared" si="156"/>
        <v>665</v>
      </c>
      <c r="M1159" s="775">
        <v>34</v>
      </c>
      <c r="N1159" s="795">
        <f t="shared" si="154"/>
        <v>94882.5910931174</v>
      </c>
      <c r="O1159" s="17">
        <f t="shared" si="153"/>
        <v>645201.61943319836</v>
      </c>
    </row>
    <row r="1160" spans="1:15">
      <c r="A1160" s="12"/>
      <c r="B1160" s="792" t="s">
        <v>871</v>
      </c>
      <c r="C1160" s="793">
        <v>8</v>
      </c>
      <c r="D1160" s="475" t="s">
        <v>880</v>
      </c>
      <c r="E1160" s="475" t="s">
        <v>881</v>
      </c>
      <c r="F1160" s="775">
        <f t="shared" si="155"/>
        <v>5.36</v>
      </c>
      <c r="G1160" s="489">
        <v>5.36</v>
      </c>
      <c r="H1160" s="489"/>
      <c r="I1160" s="489"/>
      <c r="J1160" s="776">
        <v>1800000</v>
      </c>
      <c r="K1160" s="489">
        <v>12</v>
      </c>
      <c r="L1160" s="777">
        <f t="shared" si="156"/>
        <v>665</v>
      </c>
      <c r="M1160" s="775">
        <v>49</v>
      </c>
      <c r="N1160" s="794">
        <f t="shared" si="154"/>
        <v>117182.18623481783</v>
      </c>
      <c r="O1160" s="17">
        <f t="shared" si="153"/>
        <v>1148385.4251012148</v>
      </c>
    </row>
    <row r="1161" spans="1:15">
      <c r="A1161" s="12"/>
      <c r="B1161" s="792" t="s">
        <v>871</v>
      </c>
      <c r="C1161" s="793">
        <v>8</v>
      </c>
      <c r="D1161" s="177" t="s">
        <v>882</v>
      </c>
      <c r="E1161" s="796" t="s">
        <v>861</v>
      </c>
      <c r="F1161" s="778">
        <f t="shared" si="155"/>
        <v>4.68</v>
      </c>
      <c r="G1161" s="190">
        <v>4.68</v>
      </c>
      <c r="H1161" s="190"/>
      <c r="I1161" s="190"/>
      <c r="J1161" s="779">
        <v>1800000</v>
      </c>
      <c r="K1161" s="190">
        <v>12</v>
      </c>
      <c r="L1161" s="780">
        <f t="shared" si="156"/>
        <v>665</v>
      </c>
      <c r="M1161" s="778">
        <v>19</v>
      </c>
      <c r="N1161" s="797">
        <f t="shared" si="154"/>
        <v>102315.78947368421</v>
      </c>
      <c r="O1161" s="17">
        <f t="shared" si="153"/>
        <v>388800</v>
      </c>
    </row>
    <row r="1162" spans="1:15">
      <c r="A1162" s="12"/>
      <c r="B1162" s="792" t="s">
        <v>871</v>
      </c>
      <c r="C1162" s="793">
        <v>8</v>
      </c>
      <c r="D1162" s="177" t="s">
        <v>882</v>
      </c>
      <c r="E1162" s="796" t="s">
        <v>861</v>
      </c>
      <c r="F1162" s="778">
        <f t="shared" si="155"/>
        <v>5.0199999999999996</v>
      </c>
      <c r="G1162" s="190">
        <v>5.0199999999999996</v>
      </c>
      <c r="H1162" s="190"/>
      <c r="I1162" s="190"/>
      <c r="J1162" s="779">
        <v>1800000</v>
      </c>
      <c r="K1162" s="190">
        <v>12</v>
      </c>
      <c r="L1162" s="780">
        <f t="shared" si="156"/>
        <v>665</v>
      </c>
      <c r="M1162" s="778">
        <v>20</v>
      </c>
      <c r="N1162" s="797">
        <f t="shared" si="154"/>
        <v>109748.98785425101</v>
      </c>
      <c r="O1162" s="17">
        <f t="shared" si="153"/>
        <v>438995.95141700411</v>
      </c>
    </row>
    <row r="1163" spans="1:15">
      <c r="A1163" s="12"/>
      <c r="B1163" s="792" t="s">
        <v>871</v>
      </c>
      <c r="C1163" s="793">
        <v>8</v>
      </c>
      <c r="D1163" s="475" t="s">
        <v>121</v>
      </c>
      <c r="E1163" s="475" t="s">
        <v>122</v>
      </c>
      <c r="F1163" s="775">
        <f t="shared" si="155"/>
        <v>4.34</v>
      </c>
      <c r="G1163" s="489">
        <v>4.34</v>
      </c>
      <c r="H1163" s="489"/>
      <c r="I1163" s="489"/>
      <c r="J1163" s="776">
        <v>1800000</v>
      </c>
      <c r="K1163" s="489">
        <v>12</v>
      </c>
      <c r="L1163" s="777">
        <f t="shared" si="156"/>
        <v>665</v>
      </c>
      <c r="M1163" s="775">
        <v>35</v>
      </c>
      <c r="N1163" s="794">
        <f t="shared" si="154"/>
        <v>94882.5910931174</v>
      </c>
      <c r="O1163" s="17">
        <f t="shared" si="153"/>
        <v>664178.13765182183</v>
      </c>
    </row>
    <row r="1164" spans="1:15">
      <c r="A1164" s="12"/>
      <c r="B1164" s="792" t="s">
        <v>871</v>
      </c>
      <c r="C1164" s="793">
        <v>8</v>
      </c>
      <c r="D1164" s="732" t="s">
        <v>116</v>
      </c>
      <c r="E1164" s="475" t="s">
        <v>117</v>
      </c>
      <c r="F1164" s="781">
        <f t="shared" si="155"/>
        <v>4.32</v>
      </c>
      <c r="G1164" s="489">
        <v>4.32</v>
      </c>
      <c r="H1164" s="489"/>
      <c r="I1164" s="489"/>
      <c r="J1164" s="776">
        <v>1800000</v>
      </c>
      <c r="K1164" s="489">
        <v>12</v>
      </c>
      <c r="L1164" s="777">
        <f t="shared" si="156"/>
        <v>665</v>
      </c>
      <c r="M1164" s="775">
        <v>70</v>
      </c>
      <c r="N1164" s="794">
        <f t="shared" si="154"/>
        <v>94445.34412955468</v>
      </c>
      <c r="O1164" s="17">
        <f t="shared" si="153"/>
        <v>1322234.8178137657</v>
      </c>
    </row>
    <row r="1165" spans="1:15">
      <c r="A1165" s="12"/>
      <c r="B1165" s="792" t="s">
        <v>871</v>
      </c>
      <c r="C1165" s="793">
        <v>8</v>
      </c>
      <c r="D1165" s="732" t="s">
        <v>299</v>
      </c>
      <c r="E1165" s="475" t="s">
        <v>714</v>
      </c>
      <c r="F1165" s="775">
        <f t="shared" si="155"/>
        <v>3.66</v>
      </c>
      <c r="G1165" s="489">
        <v>3.66</v>
      </c>
      <c r="H1165" s="489"/>
      <c r="I1165" s="489"/>
      <c r="J1165" s="776">
        <v>1800000</v>
      </c>
      <c r="K1165" s="489">
        <v>12</v>
      </c>
      <c r="L1165" s="777">
        <f t="shared" si="156"/>
        <v>665</v>
      </c>
      <c r="M1165" s="787">
        <v>35</v>
      </c>
      <c r="N1165" s="795">
        <f t="shared" si="154"/>
        <v>80016.194331983803</v>
      </c>
      <c r="O1165" s="17">
        <f t="shared" si="153"/>
        <v>560113.36032388662</v>
      </c>
    </row>
    <row r="1166" spans="1:15">
      <c r="A1166" s="12">
        <v>2</v>
      </c>
      <c r="B1166" s="798" t="s">
        <v>883</v>
      </c>
      <c r="C1166" s="793">
        <v>9</v>
      </c>
      <c r="D1166" s="475" t="s">
        <v>872</v>
      </c>
      <c r="E1166" s="475" t="s">
        <v>831</v>
      </c>
      <c r="F1166" s="775">
        <f t="shared" si="155"/>
        <v>4.68</v>
      </c>
      <c r="G1166" s="489">
        <v>4.68</v>
      </c>
      <c r="H1166" s="489"/>
      <c r="I1166" s="489"/>
      <c r="J1166" s="776">
        <v>1800000</v>
      </c>
      <c r="K1166" s="489">
        <v>12</v>
      </c>
      <c r="L1166" s="777">
        <f>19*35</f>
        <v>665</v>
      </c>
      <c r="M1166" s="778">
        <v>69</v>
      </c>
      <c r="N1166" s="795">
        <f t="shared" si="154"/>
        <v>102315.78947368421</v>
      </c>
      <c r="O1166" s="17">
        <f t="shared" si="153"/>
        <v>1411957.8947368423</v>
      </c>
    </row>
    <row r="1167" spans="1:15">
      <c r="A1167" s="12"/>
      <c r="B1167" s="798" t="s">
        <v>883</v>
      </c>
      <c r="C1167" s="793">
        <v>9</v>
      </c>
      <c r="D1167" s="475" t="s">
        <v>872</v>
      </c>
      <c r="E1167" s="475" t="s">
        <v>833</v>
      </c>
      <c r="F1167" s="775">
        <f t="shared" si="155"/>
        <v>4.68</v>
      </c>
      <c r="G1167" s="489">
        <v>4.68</v>
      </c>
      <c r="H1167" s="489"/>
      <c r="I1167" s="489"/>
      <c r="J1167" s="776">
        <v>1800000</v>
      </c>
      <c r="K1167" s="489">
        <v>12</v>
      </c>
      <c r="L1167" s="777">
        <f>19*35</f>
        <v>665</v>
      </c>
      <c r="M1167" s="775">
        <v>70</v>
      </c>
      <c r="N1167" s="795">
        <f t="shared" si="154"/>
        <v>102315.78947368421</v>
      </c>
      <c r="O1167" s="17">
        <f t="shared" si="153"/>
        <v>1432421.0526315791</v>
      </c>
    </row>
    <row r="1168" spans="1:15">
      <c r="A1168" s="12"/>
      <c r="B1168" s="798" t="s">
        <v>883</v>
      </c>
      <c r="C1168" s="793">
        <v>9</v>
      </c>
      <c r="D1168" s="475" t="s">
        <v>873</v>
      </c>
      <c r="E1168" s="475" t="s">
        <v>884</v>
      </c>
      <c r="F1168" s="775">
        <f t="shared" si="155"/>
        <v>5.0199999999999996</v>
      </c>
      <c r="G1168" s="489">
        <v>5.0199999999999996</v>
      </c>
      <c r="H1168" s="489"/>
      <c r="I1168" s="489"/>
      <c r="J1168" s="776">
        <v>1800000</v>
      </c>
      <c r="K1168" s="489">
        <v>12</v>
      </c>
      <c r="L1168" s="777">
        <f>19*35</f>
        <v>665</v>
      </c>
      <c r="M1168" s="775">
        <v>52</v>
      </c>
      <c r="N1168" s="795">
        <f t="shared" si="154"/>
        <v>109748.98785425101</v>
      </c>
      <c r="O1168" s="17">
        <f t="shared" si="153"/>
        <v>1141389.4736842108</v>
      </c>
    </row>
    <row r="1169" spans="1:15">
      <c r="A1169" s="12"/>
      <c r="B1169" s="798" t="s">
        <v>883</v>
      </c>
      <c r="C1169" s="793">
        <v>9</v>
      </c>
      <c r="D1169" s="475" t="s">
        <v>569</v>
      </c>
      <c r="E1169" s="475" t="s">
        <v>885</v>
      </c>
      <c r="F1169" s="775">
        <f t="shared" si="155"/>
        <v>4.88</v>
      </c>
      <c r="G1169" s="489">
        <v>4.68</v>
      </c>
      <c r="H1169" s="489">
        <v>0.2</v>
      </c>
      <c r="I1169" s="489"/>
      <c r="J1169" s="776">
        <v>1800000</v>
      </c>
      <c r="K1169" s="489">
        <v>12</v>
      </c>
      <c r="L1169" s="777">
        <f>19*35</f>
        <v>665</v>
      </c>
      <c r="M1169" s="778">
        <v>35</v>
      </c>
      <c r="N1169" s="795">
        <f t="shared" si="154"/>
        <v>106688.25910931174</v>
      </c>
      <c r="O1169" s="17">
        <f t="shared" si="153"/>
        <v>746817.81376518228</v>
      </c>
    </row>
    <row r="1170" spans="1:15">
      <c r="A1170" s="12"/>
      <c r="B1170" s="798" t="s">
        <v>883</v>
      </c>
      <c r="C1170" s="793">
        <v>9</v>
      </c>
      <c r="D1170" s="475" t="s">
        <v>569</v>
      </c>
      <c r="E1170" s="475" t="s">
        <v>3</v>
      </c>
      <c r="F1170" s="775">
        <f t="shared" si="155"/>
        <v>4.88</v>
      </c>
      <c r="G1170" s="489">
        <v>4.68</v>
      </c>
      <c r="H1170" s="489">
        <v>0.2</v>
      </c>
      <c r="I1170" s="489"/>
      <c r="J1170" s="776">
        <v>1800000</v>
      </c>
      <c r="K1170" s="489">
        <v>12</v>
      </c>
      <c r="L1170" s="777">
        <f>19*35</f>
        <v>665</v>
      </c>
      <c r="M1170" s="778">
        <v>139</v>
      </c>
      <c r="N1170" s="795">
        <f t="shared" si="154"/>
        <v>106688.25910931174</v>
      </c>
      <c r="O1170" s="17">
        <f t="shared" si="153"/>
        <v>2965933.6032388667</v>
      </c>
    </row>
    <row r="1171" spans="1:15">
      <c r="A1171" s="12"/>
      <c r="B1171" s="798" t="s">
        <v>883</v>
      </c>
      <c r="C1171" s="793">
        <v>9</v>
      </c>
      <c r="D1171" s="475" t="s">
        <v>876</v>
      </c>
      <c r="E1171" s="475" t="s">
        <v>115</v>
      </c>
      <c r="F1171" s="781">
        <f t="shared" si="155"/>
        <v>4.88</v>
      </c>
      <c r="G1171" s="489">
        <v>4.68</v>
      </c>
      <c r="H1171" s="489">
        <v>0.2</v>
      </c>
      <c r="I1171" s="489"/>
      <c r="J1171" s="776">
        <v>1800000</v>
      </c>
      <c r="K1171" s="489">
        <v>12</v>
      </c>
      <c r="L1171" s="777">
        <f t="shared" si="156"/>
        <v>665</v>
      </c>
      <c r="M1171" s="778">
        <v>103</v>
      </c>
      <c r="N1171" s="795">
        <f t="shared" si="154"/>
        <v>106688.25910931174</v>
      </c>
      <c r="O1171" s="17">
        <f t="shared" si="153"/>
        <v>2197778.1376518221</v>
      </c>
    </row>
    <row r="1172" spans="1:15">
      <c r="A1172" s="12"/>
      <c r="B1172" s="798" t="s">
        <v>883</v>
      </c>
      <c r="C1172" s="793">
        <v>9</v>
      </c>
      <c r="D1172" s="475" t="s">
        <v>801</v>
      </c>
      <c r="E1172" s="732" t="s">
        <v>879</v>
      </c>
      <c r="F1172" s="775">
        <f t="shared" si="155"/>
        <v>4.49</v>
      </c>
      <c r="G1172" s="489">
        <v>4.34</v>
      </c>
      <c r="H1172" s="489">
        <v>0.15</v>
      </c>
      <c r="I1172" s="489"/>
      <c r="J1172" s="776">
        <v>1800000</v>
      </c>
      <c r="K1172" s="489">
        <v>12</v>
      </c>
      <c r="L1172" s="777">
        <f t="shared" si="156"/>
        <v>665</v>
      </c>
      <c r="M1172" s="775">
        <v>35</v>
      </c>
      <c r="N1172" s="795">
        <f t="shared" si="154"/>
        <v>98161.943319838043</v>
      </c>
      <c r="O1172" s="17">
        <f t="shared" si="153"/>
        <v>687133.60323886632</v>
      </c>
    </row>
    <row r="1173" spans="1:15">
      <c r="A1173" s="12"/>
      <c r="B1173" s="798" t="s">
        <v>883</v>
      </c>
      <c r="C1173" s="793">
        <v>9</v>
      </c>
      <c r="D1173" s="475" t="s">
        <v>877</v>
      </c>
      <c r="E1173" s="732" t="s">
        <v>886</v>
      </c>
      <c r="F1173" s="781">
        <f t="shared" si="155"/>
        <v>4.34</v>
      </c>
      <c r="G1173" s="489">
        <v>4.34</v>
      </c>
      <c r="H1173" s="489"/>
      <c r="I1173" s="489"/>
      <c r="J1173" s="776">
        <v>1800000</v>
      </c>
      <c r="K1173" s="489">
        <v>12</v>
      </c>
      <c r="L1173" s="777">
        <f t="shared" si="156"/>
        <v>665</v>
      </c>
      <c r="M1173" s="778">
        <v>52</v>
      </c>
      <c r="N1173" s="795">
        <f t="shared" si="154"/>
        <v>94882.5910931174</v>
      </c>
      <c r="O1173" s="17">
        <f t="shared" si="153"/>
        <v>986778.94736842101</v>
      </c>
    </row>
    <row r="1174" spans="1:15">
      <c r="A1174" s="12"/>
      <c r="B1174" s="798" t="s">
        <v>883</v>
      </c>
      <c r="C1174" s="793">
        <v>9</v>
      </c>
      <c r="D1174" s="732" t="s">
        <v>118</v>
      </c>
      <c r="E1174" s="459" t="s">
        <v>56</v>
      </c>
      <c r="F1174" s="775">
        <f t="shared" si="155"/>
        <v>3.99</v>
      </c>
      <c r="G1174" s="489">
        <v>3.99</v>
      </c>
      <c r="H1174" s="489"/>
      <c r="I1174" s="489"/>
      <c r="J1174" s="776">
        <v>1800000</v>
      </c>
      <c r="K1174" s="489">
        <v>12</v>
      </c>
      <c r="L1174" s="777">
        <f t="shared" si="156"/>
        <v>665</v>
      </c>
      <c r="M1174" s="775">
        <v>18</v>
      </c>
      <c r="N1174" s="795">
        <f t="shared" si="154"/>
        <v>87230.769230769234</v>
      </c>
      <c r="O1174" s="17">
        <f t="shared" si="153"/>
        <v>314030.76923076925</v>
      </c>
    </row>
    <row r="1175" spans="1:15">
      <c r="A1175" s="12"/>
      <c r="B1175" s="798" t="s">
        <v>883</v>
      </c>
      <c r="C1175" s="793">
        <v>9</v>
      </c>
      <c r="D1175" s="475" t="s">
        <v>878</v>
      </c>
      <c r="E1175" s="475" t="s">
        <v>887</v>
      </c>
      <c r="F1175" s="775">
        <f t="shared" si="155"/>
        <v>4.34</v>
      </c>
      <c r="G1175" s="489">
        <v>4.34</v>
      </c>
      <c r="H1175" s="489"/>
      <c r="I1175" s="489"/>
      <c r="J1175" s="776">
        <v>1800000</v>
      </c>
      <c r="K1175" s="489">
        <v>12</v>
      </c>
      <c r="L1175" s="777">
        <f t="shared" si="156"/>
        <v>665</v>
      </c>
      <c r="M1175" s="778">
        <v>34</v>
      </c>
      <c r="N1175" s="795">
        <f t="shared" si="154"/>
        <v>94882.5910931174</v>
      </c>
      <c r="O1175" s="17">
        <f t="shared" si="153"/>
        <v>645201.61943319836</v>
      </c>
    </row>
    <row r="1176" spans="1:15">
      <c r="A1176" s="12"/>
      <c r="B1176" s="798" t="s">
        <v>883</v>
      </c>
      <c r="C1176" s="793">
        <v>9</v>
      </c>
      <c r="D1176" s="475" t="s">
        <v>878</v>
      </c>
      <c r="E1176" s="475" t="s">
        <v>888</v>
      </c>
      <c r="F1176" s="775">
        <f t="shared" si="155"/>
        <v>4.34</v>
      </c>
      <c r="G1176" s="489">
        <v>4.34</v>
      </c>
      <c r="H1176" s="489"/>
      <c r="I1176" s="489"/>
      <c r="J1176" s="776">
        <v>1800000</v>
      </c>
      <c r="K1176" s="489">
        <v>12</v>
      </c>
      <c r="L1176" s="777">
        <f t="shared" si="156"/>
        <v>665</v>
      </c>
      <c r="M1176" s="775">
        <v>18</v>
      </c>
      <c r="N1176" s="795">
        <f t="shared" si="154"/>
        <v>94882.5910931174</v>
      </c>
      <c r="O1176" s="17">
        <f t="shared" si="153"/>
        <v>341577.32793522265</v>
      </c>
    </row>
    <row r="1177" spans="1:15">
      <c r="A1177" s="12"/>
      <c r="B1177" s="798" t="s">
        <v>883</v>
      </c>
      <c r="C1177" s="793">
        <v>9</v>
      </c>
      <c r="D1177" s="475" t="s">
        <v>878</v>
      </c>
      <c r="E1177" s="475" t="s">
        <v>889</v>
      </c>
      <c r="F1177" s="775">
        <f t="shared" si="155"/>
        <v>4.34</v>
      </c>
      <c r="G1177" s="489">
        <v>4.34</v>
      </c>
      <c r="H1177" s="489"/>
      <c r="I1177" s="489"/>
      <c r="J1177" s="776">
        <v>1800000</v>
      </c>
      <c r="K1177" s="489">
        <v>12</v>
      </c>
      <c r="L1177" s="777">
        <f t="shared" si="156"/>
        <v>665</v>
      </c>
      <c r="M1177" s="775">
        <v>9</v>
      </c>
      <c r="N1177" s="795">
        <f t="shared" si="154"/>
        <v>94882.5910931174</v>
      </c>
      <c r="O1177" s="17">
        <f t="shared" si="153"/>
        <v>170788.66396761133</v>
      </c>
    </row>
    <row r="1178" spans="1:15">
      <c r="A1178" s="12"/>
      <c r="B1178" s="798" t="s">
        <v>883</v>
      </c>
      <c r="C1178" s="793">
        <v>9</v>
      </c>
      <c r="D1178" s="475" t="s">
        <v>878</v>
      </c>
      <c r="E1178" s="475" t="s">
        <v>721</v>
      </c>
      <c r="F1178" s="775">
        <f t="shared" si="155"/>
        <v>4.34</v>
      </c>
      <c r="G1178" s="489">
        <v>4.34</v>
      </c>
      <c r="H1178" s="489"/>
      <c r="I1178" s="489"/>
      <c r="J1178" s="776">
        <v>1800000</v>
      </c>
      <c r="K1178" s="489">
        <v>12</v>
      </c>
      <c r="L1178" s="777">
        <f t="shared" si="156"/>
        <v>665</v>
      </c>
      <c r="M1178" s="778">
        <v>173</v>
      </c>
      <c r="N1178" s="795">
        <f t="shared" si="154"/>
        <v>94882.5910931174</v>
      </c>
      <c r="O1178" s="17">
        <f t="shared" si="153"/>
        <v>3282937.6518218624</v>
      </c>
    </row>
    <row r="1179" spans="1:15">
      <c r="A1179" s="12"/>
      <c r="B1179" s="798" t="s">
        <v>883</v>
      </c>
      <c r="C1179" s="793">
        <v>9</v>
      </c>
      <c r="D1179" s="475" t="s">
        <v>878</v>
      </c>
      <c r="E1179" s="475" t="s">
        <v>890</v>
      </c>
      <c r="F1179" s="775">
        <f t="shared" si="155"/>
        <v>4.34</v>
      </c>
      <c r="G1179" s="489">
        <v>4.34</v>
      </c>
      <c r="H1179" s="489"/>
      <c r="I1179" s="489"/>
      <c r="J1179" s="776">
        <v>1800000</v>
      </c>
      <c r="K1179" s="489">
        <v>12</v>
      </c>
      <c r="L1179" s="777">
        <f t="shared" si="156"/>
        <v>665</v>
      </c>
      <c r="M1179" s="778">
        <v>70</v>
      </c>
      <c r="N1179" s="795">
        <f t="shared" si="154"/>
        <v>94882.5910931174</v>
      </c>
      <c r="O1179" s="17">
        <f t="shared" si="153"/>
        <v>1328356.2753036437</v>
      </c>
    </row>
    <row r="1180" spans="1:15">
      <c r="A1180" s="12"/>
      <c r="B1180" s="798" t="s">
        <v>883</v>
      </c>
      <c r="C1180" s="793">
        <v>9</v>
      </c>
      <c r="D1180" s="475" t="s">
        <v>880</v>
      </c>
      <c r="E1180" s="475" t="s">
        <v>881</v>
      </c>
      <c r="F1180" s="775">
        <f t="shared" si="155"/>
        <v>5.36</v>
      </c>
      <c r="G1180" s="489">
        <v>5.36</v>
      </c>
      <c r="H1180" s="489"/>
      <c r="I1180" s="489"/>
      <c r="J1180" s="776">
        <v>1800000</v>
      </c>
      <c r="K1180" s="489">
        <v>12</v>
      </c>
      <c r="L1180" s="777">
        <f t="shared" si="156"/>
        <v>665</v>
      </c>
      <c r="M1180" s="775">
        <v>35</v>
      </c>
      <c r="N1180" s="795">
        <f t="shared" si="154"/>
        <v>117182.18623481783</v>
      </c>
      <c r="O1180" s="17">
        <f t="shared" si="153"/>
        <v>820275.30364372488</v>
      </c>
    </row>
    <row r="1181" spans="1:15">
      <c r="A1181" s="12"/>
      <c r="B1181" s="798" t="s">
        <v>883</v>
      </c>
      <c r="C1181" s="793">
        <v>9</v>
      </c>
      <c r="D1181" s="475" t="s">
        <v>882</v>
      </c>
      <c r="E1181" s="786" t="s">
        <v>891</v>
      </c>
      <c r="F1181" s="775">
        <f t="shared" si="155"/>
        <v>4.68</v>
      </c>
      <c r="G1181" s="489">
        <v>4.68</v>
      </c>
      <c r="H1181" s="489"/>
      <c r="I1181" s="489"/>
      <c r="J1181" s="776">
        <v>1800000</v>
      </c>
      <c r="K1181" s="489">
        <v>12</v>
      </c>
      <c r="L1181" s="777">
        <f t="shared" si="156"/>
        <v>665</v>
      </c>
      <c r="M1181" s="775">
        <v>36</v>
      </c>
      <c r="N1181" s="795">
        <f t="shared" si="154"/>
        <v>102315.78947368421</v>
      </c>
      <c r="O1181" s="17">
        <f t="shared" si="153"/>
        <v>736673.68421052641</v>
      </c>
    </row>
    <row r="1182" spans="1:15">
      <c r="A1182" s="12"/>
      <c r="B1182" s="798" t="s">
        <v>883</v>
      </c>
      <c r="C1182" s="793">
        <v>9</v>
      </c>
      <c r="D1182" s="475" t="s">
        <v>882</v>
      </c>
      <c r="E1182" s="786" t="s">
        <v>891</v>
      </c>
      <c r="F1182" s="775">
        <f t="shared" si="155"/>
        <v>5.0199999999999996</v>
      </c>
      <c r="G1182" s="489">
        <v>5.0199999999999996</v>
      </c>
      <c r="H1182" s="489"/>
      <c r="I1182" s="489"/>
      <c r="J1182" s="776">
        <v>1800000</v>
      </c>
      <c r="K1182" s="489">
        <v>12</v>
      </c>
      <c r="L1182" s="777">
        <f t="shared" si="156"/>
        <v>665</v>
      </c>
      <c r="M1182" s="775">
        <v>34</v>
      </c>
      <c r="N1182" s="795">
        <f t="shared" si="154"/>
        <v>109748.98785425101</v>
      </c>
      <c r="O1182" s="17">
        <f t="shared" si="153"/>
        <v>746293.11740890704</v>
      </c>
    </row>
    <row r="1183" spans="1:15">
      <c r="A1183" s="12"/>
      <c r="B1183" s="798" t="s">
        <v>883</v>
      </c>
      <c r="C1183" s="793">
        <v>9</v>
      </c>
      <c r="D1183" s="732" t="s">
        <v>116</v>
      </c>
      <c r="E1183" s="475" t="s">
        <v>58</v>
      </c>
      <c r="F1183" s="781">
        <f t="shared" si="155"/>
        <v>4.32</v>
      </c>
      <c r="G1183" s="489">
        <v>4.32</v>
      </c>
      <c r="H1183" s="489"/>
      <c r="I1183" s="489"/>
      <c r="J1183" s="776">
        <v>1800000</v>
      </c>
      <c r="K1183" s="489">
        <v>12</v>
      </c>
      <c r="L1183" s="777">
        <f t="shared" si="156"/>
        <v>665</v>
      </c>
      <c r="M1183" s="778">
        <v>69</v>
      </c>
      <c r="N1183" s="795">
        <f t="shared" si="154"/>
        <v>94445.34412955468</v>
      </c>
      <c r="O1183" s="17">
        <f t="shared" si="153"/>
        <v>1303345.7489878547</v>
      </c>
    </row>
    <row r="1184" spans="1:15">
      <c r="A1184" s="12"/>
      <c r="B1184" s="798" t="s">
        <v>883</v>
      </c>
      <c r="C1184" s="793">
        <v>9</v>
      </c>
      <c r="D1184" s="732" t="s">
        <v>299</v>
      </c>
      <c r="E1184" s="475" t="s">
        <v>149</v>
      </c>
      <c r="F1184" s="775">
        <f t="shared" si="155"/>
        <v>3.66</v>
      </c>
      <c r="G1184" s="489">
        <v>3.66</v>
      </c>
      <c r="H1184" s="489"/>
      <c r="I1184" s="489"/>
      <c r="J1184" s="776">
        <v>1800000</v>
      </c>
      <c r="K1184" s="489">
        <v>12</v>
      </c>
      <c r="L1184" s="777">
        <f t="shared" si="156"/>
        <v>665</v>
      </c>
      <c r="M1184" s="787">
        <v>17</v>
      </c>
      <c r="N1184" s="795">
        <f t="shared" si="154"/>
        <v>80016.194331983803</v>
      </c>
      <c r="O1184" s="17">
        <f t="shared" si="153"/>
        <v>272055.06072874495</v>
      </c>
    </row>
    <row r="1185" spans="1:15">
      <c r="A1185" s="680"/>
      <c r="B1185" s="798" t="s">
        <v>883</v>
      </c>
      <c r="C1185" s="793">
        <v>9</v>
      </c>
      <c r="D1185" s="32" t="s">
        <v>892</v>
      </c>
      <c r="E1185" s="185"/>
      <c r="F1185" s="19"/>
      <c r="G1185" s="680"/>
      <c r="H1185" s="680"/>
      <c r="I1185" s="680"/>
      <c r="J1185" s="788"/>
      <c r="K1185" s="680"/>
      <c r="L1185" s="789"/>
      <c r="M1185" s="790"/>
      <c r="N1185" s="795"/>
      <c r="O1185" s="17"/>
    </row>
    <row r="1186" spans="1:15">
      <c r="A1186" s="475"/>
      <c r="B1186" s="572" t="s">
        <v>64</v>
      </c>
      <c r="C1186" s="573"/>
      <c r="D1186" s="497"/>
      <c r="E1186" s="497"/>
      <c r="F1186" s="497"/>
      <c r="G1186" s="497"/>
      <c r="H1186" s="497"/>
      <c r="I1186" s="497"/>
      <c r="J1186" s="497"/>
      <c r="K1186" s="497"/>
      <c r="L1186" s="497"/>
      <c r="M1186" s="799">
        <f>SUM(M1149:M1185)</f>
        <v>2089</v>
      </c>
      <c r="N1186" s="799"/>
      <c r="O1186" s="799">
        <f>SUM(O1149:O1185)</f>
        <v>42217287.449392706</v>
      </c>
    </row>
    <row r="1187" spans="1:15">
      <c r="A1187" s="460" t="s">
        <v>893</v>
      </c>
      <c r="B1187" s="460"/>
      <c r="C1187" s="800"/>
      <c r="D1187" s="452"/>
      <c r="E1187" s="452"/>
      <c r="F1187" s="452"/>
      <c r="G1187" s="452"/>
      <c r="H1187" s="452"/>
      <c r="I1187" s="452"/>
      <c r="J1187" s="452"/>
      <c r="K1187" s="452"/>
      <c r="L1187" s="452"/>
      <c r="M1187" s="461"/>
      <c r="N1187" s="795"/>
      <c r="O1187" s="17"/>
    </row>
    <row r="1188" spans="1:15">
      <c r="A1188" s="801">
        <v>1</v>
      </c>
      <c r="B1188" s="802" t="s">
        <v>894</v>
      </c>
      <c r="C1188" s="802" t="s">
        <v>895</v>
      </c>
      <c r="D1188" s="803" t="s">
        <v>896</v>
      </c>
      <c r="E1188" s="804" t="s">
        <v>3</v>
      </c>
      <c r="F1188" s="805">
        <f>G1188+H1188+I1188</f>
        <v>4.68</v>
      </c>
      <c r="G1188" s="722">
        <v>4.68</v>
      </c>
      <c r="H1188" s="664"/>
      <c r="I1188" s="664"/>
      <c r="J1188" s="806">
        <v>1800000</v>
      </c>
      <c r="K1188" s="722">
        <v>12</v>
      </c>
      <c r="L1188" s="20">
        <f>19*35</f>
        <v>665</v>
      </c>
      <c r="M1188" s="20">
        <v>68</v>
      </c>
      <c r="N1188" s="795">
        <f t="shared" si="154"/>
        <v>102315.78947368421</v>
      </c>
      <c r="O1188" s="17">
        <f t="shared" ref="O1188:O1251" si="157">N1188*0.2*M1188</f>
        <v>1391494.7368421054</v>
      </c>
    </row>
    <row r="1189" spans="1:15">
      <c r="A1189" s="807">
        <v>1</v>
      </c>
      <c r="B1189" s="808" t="s">
        <v>894</v>
      </c>
      <c r="C1189" s="808" t="s">
        <v>895</v>
      </c>
      <c r="D1189" s="809" t="s">
        <v>896</v>
      </c>
      <c r="E1189" s="810" t="s">
        <v>305</v>
      </c>
      <c r="F1189" s="811">
        <f>G1189</f>
        <v>5.0199999999999996</v>
      </c>
      <c r="G1189" s="812">
        <v>5.0199999999999996</v>
      </c>
      <c r="H1189" s="813"/>
      <c r="I1189" s="813"/>
      <c r="J1189" s="814">
        <v>1800000</v>
      </c>
      <c r="K1189" s="812">
        <v>12</v>
      </c>
      <c r="L1189" s="815">
        <v>665</v>
      </c>
      <c r="M1189" s="815">
        <v>72</v>
      </c>
      <c r="N1189" s="795">
        <f t="shared" si="154"/>
        <v>109748.98785425101</v>
      </c>
      <c r="O1189" s="17">
        <f t="shared" si="157"/>
        <v>1580385.4251012148</v>
      </c>
    </row>
    <row r="1190" spans="1:15">
      <c r="A1190" s="807">
        <v>1</v>
      </c>
      <c r="B1190" s="808" t="s">
        <v>894</v>
      </c>
      <c r="C1190" s="808" t="s">
        <v>895</v>
      </c>
      <c r="D1190" s="809" t="s">
        <v>896</v>
      </c>
      <c r="E1190" s="810" t="s">
        <v>138</v>
      </c>
      <c r="F1190" s="811">
        <f>G1190+H1190+I1190</f>
        <v>4.68</v>
      </c>
      <c r="G1190" s="812">
        <v>4.68</v>
      </c>
      <c r="H1190" s="813"/>
      <c r="I1190" s="813"/>
      <c r="J1190" s="814">
        <v>1800000</v>
      </c>
      <c r="K1190" s="812">
        <v>12</v>
      </c>
      <c r="L1190" s="815">
        <v>665</v>
      </c>
      <c r="M1190" s="815">
        <v>51</v>
      </c>
      <c r="N1190" s="795">
        <f t="shared" si="154"/>
        <v>102315.78947368421</v>
      </c>
      <c r="O1190" s="17">
        <f t="shared" si="157"/>
        <v>1043621.052631579</v>
      </c>
    </row>
    <row r="1191" spans="1:15">
      <c r="A1191" s="807">
        <v>1</v>
      </c>
      <c r="B1191" s="808" t="s">
        <v>894</v>
      </c>
      <c r="C1191" s="808" t="s">
        <v>895</v>
      </c>
      <c r="D1191" s="809" t="s">
        <v>896</v>
      </c>
      <c r="E1191" s="810" t="s">
        <v>138</v>
      </c>
      <c r="F1191" s="811">
        <f>G1191+H1191+I1191</f>
        <v>5.0199999999999996</v>
      </c>
      <c r="G1191" s="812">
        <v>5.0199999999999996</v>
      </c>
      <c r="H1191" s="813"/>
      <c r="I1191" s="813"/>
      <c r="J1191" s="814">
        <v>1800000</v>
      </c>
      <c r="K1191" s="812">
        <v>12</v>
      </c>
      <c r="L1191" s="815">
        <v>665</v>
      </c>
      <c r="M1191" s="815">
        <v>54</v>
      </c>
      <c r="N1191" s="795">
        <f t="shared" si="154"/>
        <v>109748.98785425101</v>
      </c>
      <c r="O1191" s="17">
        <f t="shared" si="157"/>
        <v>1185289.068825911</v>
      </c>
    </row>
    <row r="1192" spans="1:15">
      <c r="A1192" s="815">
        <v>1</v>
      </c>
      <c r="B1192" s="808" t="s">
        <v>894</v>
      </c>
      <c r="C1192" s="808" t="s">
        <v>895</v>
      </c>
      <c r="D1192" s="816" t="s">
        <v>897</v>
      </c>
      <c r="E1192" s="817" t="s">
        <v>898</v>
      </c>
      <c r="F1192" s="811">
        <f t="shared" ref="F1192:F1204" si="158">G1192+H1192+I1192</f>
        <v>5.0199999999999996</v>
      </c>
      <c r="G1192" s="812">
        <v>5.0199999999999996</v>
      </c>
      <c r="H1192" s="813"/>
      <c r="I1192" s="813"/>
      <c r="J1192" s="814">
        <v>1800000</v>
      </c>
      <c r="K1192" s="812">
        <v>12</v>
      </c>
      <c r="L1192" s="815">
        <f t="shared" ref="L1192:L1205" si="159">19*35</f>
        <v>665</v>
      </c>
      <c r="M1192" s="815">
        <v>140</v>
      </c>
      <c r="N1192" s="795">
        <f t="shared" si="154"/>
        <v>109748.98785425101</v>
      </c>
      <c r="O1192" s="17">
        <f t="shared" si="157"/>
        <v>3072971.6599190286</v>
      </c>
    </row>
    <row r="1193" spans="1:15">
      <c r="A1193" s="815">
        <v>1</v>
      </c>
      <c r="B1193" s="808" t="s">
        <v>894</v>
      </c>
      <c r="C1193" s="808" t="s">
        <v>895</v>
      </c>
      <c r="D1193" s="816" t="s">
        <v>897</v>
      </c>
      <c r="E1193" s="817" t="s">
        <v>899</v>
      </c>
      <c r="F1193" s="811">
        <f t="shared" si="158"/>
        <v>5.0199999999999996</v>
      </c>
      <c r="G1193" s="812">
        <v>5.0199999999999996</v>
      </c>
      <c r="H1193" s="813"/>
      <c r="I1193" s="813"/>
      <c r="J1193" s="814">
        <v>1800000</v>
      </c>
      <c r="K1193" s="812">
        <v>12</v>
      </c>
      <c r="L1193" s="815">
        <f t="shared" si="159"/>
        <v>665</v>
      </c>
      <c r="M1193" s="815">
        <v>35</v>
      </c>
      <c r="N1193" s="795">
        <f t="shared" si="154"/>
        <v>109748.98785425101</v>
      </c>
      <c r="O1193" s="17">
        <f t="shared" si="157"/>
        <v>768242.91497975716</v>
      </c>
    </row>
    <row r="1194" spans="1:15">
      <c r="A1194" s="815">
        <v>1</v>
      </c>
      <c r="B1194" s="808" t="s">
        <v>894</v>
      </c>
      <c r="C1194" s="808" t="s">
        <v>895</v>
      </c>
      <c r="D1194" s="816" t="s">
        <v>900</v>
      </c>
      <c r="E1194" s="817" t="s">
        <v>901</v>
      </c>
      <c r="F1194" s="811">
        <f t="shared" si="158"/>
        <v>4.32</v>
      </c>
      <c r="G1194" s="812">
        <v>4.32</v>
      </c>
      <c r="H1194" s="813"/>
      <c r="I1194" s="813"/>
      <c r="J1194" s="814">
        <v>1800000</v>
      </c>
      <c r="K1194" s="812">
        <v>12</v>
      </c>
      <c r="L1194" s="815">
        <f t="shared" si="159"/>
        <v>665</v>
      </c>
      <c r="M1194" s="815">
        <v>53</v>
      </c>
      <c r="N1194" s="795">
        <f t="shared" si="154"/>
        <v>94445.34412955468</v>
      </c>
      <c r="O1194" s="17">
        <f t="shared" si="157"/>
        <v>1001120.6477732797</v>
      </c>
    </row>
    <row r="1195" spans="1:15">
      <c r="A1195" s="815">
        <v>1</v>
      </c>
      <c r="B1195" s="808" t="s">
        <v>894</v>
      </c>
      <c r="C1195" s="808" t="s">
        <v>895</v>
      </c>
      <c r="D1195" s="816" t="s">
        <v>902</v>
      </c>
      <c r="E1195" s="817" t="s">
        <v>861</v>
      </c>
      <c r="F1195" s="811">
        <f>G1195+H1195+I1195</f>
        <v>4.88</v>
      </c>
      <c r="G1195" s="812">
        <v>4.68</v>
      </c>
      <c r="H1195" s="813">
        <v>0.2</v>
      </c>
      <c r="I1195" s="813"/>
      <c r="J1195" s="814">
        <v>1800000</v>
      </c>
      <c r="K1195" s="812">
        <v>12</v>
      </c>
      <c r="L1195" s="815">
        <f t="shared" si="159"/>
        <v>665</v>
      </c>
      <c r="M1195" s="815">
        <v>70</v>
      </c>
      <c r="N1195" s="795">
        <f t="shared" si="154"/>
        <v>106688.25910931174</v>
      </c>
      <c r="O1195" s="17">
        <f t="shared" si="157"/>
        <v>1493635.6275303646</v>
      </c>
    </row>
    <row r="1196" spans="1:15">
      <c r="A1196" s="815">
        <v>1</v>
      </c>
      <c r="B1196" s="808" t="s">
        <v>894</v>
      </c>
      <c r="C1196" s="808" t="s">
        <v>895</v>
      </c>
      <c r="D1196" s="816" t="s">
        <v>903</v>
      </c>
      <c r="E1196" s="817" t="s">
        <v>665</v>
      </c>
      <c r="F1196" s="811">
        <f t="shared" si="158"/>
        <v>4.68</v>
      </c>
      <c r="G1196" s="812">
        <v>4.68</v>
      </c>
      <c r="H1196" s="813"/>
      <c r="I1196" s="813"/>
      <c r="J1196" s="814">
        <v>1800000</v>
      </c>
      <c r="K1196" s="812">
        <v>12</v>
      </c>
      <c r="L1196" s="815">
        <f t="shared" si="159"/>
        <v>665</v>
      </c>
      <c r="M1196" s="815">
        <v>35</v>
      </c>
      <c r="N1196" s="795">
        <f t="shared" si="154"/>
        <v>102315.78947368421</v>
      </c>
      <c r="O1196" s="17">
        <f t="shared" si="157"/>
        <v>716210.52631578955</v>
      </c>
    </row>
    <row r="1197" spans="1:15">
      <c r="A1197" s="815">
        <v>1</v>
      </c>
      <c r="B1197" s="808" t="s">
        <v>894</v>
      </c>
      <c r="C1197" s="808" t="s">
        <v>895</v>
      </c>
      <c r="D1197" s="816" t="s">
        <v>904</v>
      </c>
      <c r="E1197" s="817" t="s">
        <v>905</v>
      </c>
      <c r="F1197" s="811">
        <f t="shared" si="158"/>
        <v>4.34</v>
      </c>
      <c r="G1197" s="812">
        <v>4.34</v>
      </c>
      <c r="H1197" s="813"/>
      <c r="I1197" s="813"/>
      <c r="J1197" s="814">
        <v>1800000</v>
      </c>
      <c r="K1197" s="812">
        <v>12</v>
      </c>
      <c r="L1197" s="815">
        <f t="shared" si="159"/>
        <v>665</v>
      </c>
      <c r="M1197" s="815">
        <v>35</v>
      </c>
      <c r="N1197" s="795">
        <f t="shared" si="154"/>
        <v>94882.5910931174</v>
      </c>
      <c r="O1197" s="17">
        <f t="shared" si="157"/>
        <v>664178.13765182183</v>
      </c>
    </row>
    <row r="1198" spans="1:15">
      <c r="A1198" s="815">
        <v>1</v>
      </c>
      <c r="B1198" s="808" t="s">
        <v>894</v>
      </c>
      <c r="C1198" s="808" t="s">
        <v>895</v>
      </c>
      <c r="D1198" s="816" t="s">
        <v>906</v>
      </c>
      <c r="E1198" s="817" t="s">
        <v>907</v>
      </c>
      <c r="F1198" s="811">
        <f t="shared" si="158"/>
        <v>4.34</v>
      </c>
      <c r="G1198" s="812">
        <v>4.34</v>
      </c>
      <c r="H1198" s="813"/>
      <c r="I1198" s="813"/>
      <c r="J1198" s="814">
        <v>1800000</v>
      </c>
      <c r="K1198" s="812">
        <v>12</v>
      </c>
      <c r="L1198" s="815">
        <f t="shared" si="159"/>
        <v>665</v>
      </c>
      <c r="M1198" s="815">
        <v>35</v>
      </c>
      <c r="N1198" s="795">
        <f t="shared" si="154"/>
        <v>94882.5910931174</v>
      </c>
      <c r="O1198" s="17">
        <f t="shared" si="157"/>
        <v>664178.13765182183</v>
      </c>
    </row>
    <row r="1199" spans="1:15">
      <c r="A1199" s="815">
        <v>1</v>
      </c>
      <c r="B1199" s="808" t="s">
        <v>894</v>
      </c>
      <c r="C1199" s="808" t="s">
        <v>895</v>
      </c>
      <c r="D1199" s="816" t="s">
        <v>908</v>
      </c>
      <c r="E1199" s="817" t="s">
        <v>117</v>
      </c>
      <c r="F1199" s="811">
        <f t="shared" si="158"/>
        <v>4.68</v>
      </c>
      <c r="G1199" s="812">
        <v>4.68</v>
      </c>
      <c r="H1199" s="813"/>
      <c r="I1199" s="813"/>
      <c r="J1199" s="814">
        <v>1800000</v>
      </c>
      <c r="K1199" s="812">
        <v>12</v>
      </c>
      <c r="L1199" s="815">
        <f t="shared" si="159"/>
        <v>665</v>
      </c>
      <c r="M1199" s="815">
        <v>70</v>
      </c>
      <c r="N1199" s="795">
        <f t="shared" si="154"/>
        <v>102315.78947368421</v>
      </c>
      <c r="O1199" s="17">
        <f t="shared" si="157"/>
        <v>1432421.0526315791</v>
      </c>
    </row>
    <row r="1200" spans="1:15">
      <c r="A1200" s="815">
        <v>1</v>
      </c>
      <c r="B1200" s="808" t="s">
        <v>894</v>
      </c>
      <c r="C1200" s="808" t="s">
        <v>895</v>
      </c>
      <c r="D1200" s="816" t="s">
        <v>909</v>
      </c>
      <c r="E1200" s="818" t="s">
        <v>910</v>
      </c>
      <c r="F1200" s="811">
        <f t="shared" si="158"/>
        <v>5.0199999999999996</v>
      </c>
      <c r="G1200" s="812">
        <v>5.0199999999999996</v>
      </c>
      <c r="H1200" s="813"/>
      <c r="I1200" s="813"/>
      <c r="J1200" s="814">
        <v>1800000</v>
      </c>
      <c r="K1200" s="812">
        <v>12</v>
      </c>
      <c r="L1200" s="815">
        <f t="shared" si="159"/>
        <v>665</v>
      </c>
      <c r="M1200" s="815">
        <v>105</v>
      </c>
      <c r="N1200" s="795">
        <f t="shared" si="154"/>
        <v>109748.98785425101</v>
      </c>
      <c r="O1200" s="17">
        <f t="shared" si="157"/>
        <v>2304728.7449392714</v>
      </c>
    </row>
    <row r="1201" spans="1:15">
      <c r="A1201" s="815">
        <v>1</v>
      </c>
      <c r="B1201" s="808" t="s">
        <v>894</v>
      </c>
      <c r="C1201" s="808" t="s">
        <v>895</v>
      </c>
      <c r="D1201" s="816" t="s">
        <v>911</v>
      </c>
      <c r="E1201" s="817" t="s">
        <v>861</v>
      </c>
      <c r="F1201" s="811">
        <f t="shared" si="158"/>
        <v>4.83</v>
      </c>
      <c r="G1201" s="812">
        <v>4.68</v>
      </c>
      <c r="H1201" s="813">
        <v>0.15</v>
      </c>
      <c r="I1201" s="813"/>
      <c r="J1201" s="814">
        <v>1800000</v>
      </c>
      <c r="K1201" s="812">
        <v>12</v>
      </c>
      <c r="L1201" s="815">
        <f t="shared" si="159"/>
        <v>665</v>
      </c>
      <c r="M1201" s="815">
        <v>40</v>
      </c>
      <c r="N1201" s="795">
        <f t="shared" si="154"/>
        <v>105595.14170040486</v>
      </c>
      <c r="O1201" s="17">
        <f t="shared" si="157"/>
        <v>844761.13360323885</v>
      </c>
    </row>
    <row r="1202" spans="1:15">
      <c r="A1202" s="815">
        <v>1</v>
      </c>
      <c r="B1202" s="808" t="s">
        <v>894</v>
      </c>
      <c r="C1202" s="808" t="s">
        <v>895</v>
      </c>
      <c r="D1202" s="816" t="s">
        <v>912</v>
      </c>
      <c r="E1202" s="817" t="s">
        <v>861</v>
      </c>
      <c r="F1202" s="811">
        <f t="shared" si="158"/>
        <v>4.68</v>
      </c>
      <c r="G1202" s="812">
        <v>4.68</v>
      </c>
      <c r="H1202" s="813"/>
      <c r="I1202" s="813"/>
      <c r="J1202" s="814">
        <v>1800000</v>
      </c>
      <c r="K1202" s="812">
        <v>12</v>
      </c>
      <c r="L1202" s="815">
        <f t="shared" si="159"/>
        <v>665</v>
      </c>
      <c r="M1202" s="815">
        <v>30</v>
      </c>
      <c r="N1202" s="795">
        <f t="shared" si="154"/>
        <v>102315.78947368421</v>
      </c>
      <c r="O1202" s="17">
        <f t="shared" si="157"/>
        <v>613894.73684210528</v>
      </c>
    </row>
    <row r="1203" spans="1:15">
      <c r="A1203" s="815">
        <v>1</v>
      </c>
      <c r="B1203" s="808" t="s">
        <v>894</v>
      </c>
      <c r="C1203" s="808" t="s">
        <v>895</v>
      </c>
      <c r="D1203" s="816" t="s">
        <v>913</v>
      </c>
      <c r="E1203" s="817" t="s">
        <v>914</v>
      </c>
      <c r="F1203" s="811">
        <f t="shared" si="158"/>
        <v>4.6500000000000004</v>
      </c>
      <c r="G1203" s="812">
        <v>4.6500000000000004</v>
      </c>
      <c r="H1203" s="813"/>
      <c r="I1203" s="813"/>
      <c r="J1203" s="814">
        <v>1800000</v>
      </c>
      <c r="K1203" s="812">
        <v>12</v>
      </c>
      <c r="L1203" s="815">
        <f t="shared" si="159"/>
        <v>665</v>
      </c>
      <c r="M1203" s="815">
        <v>52</v>
      </c>
      <c r="N1203" s="795">
        <f t="shared" si="154"/>
        <v>101659.91902834011</v>
      </c>
      <c r="O1203" s="17">
        <f t="shared" si="157"/>
        <v>1057263.1578947373</v>
      </c>
    </row>
    <row r="1204" spans="1:15">
      <c r="A1204" s="815">
        <v>1</v>
      </c>
      <c r="B1204" s="808" t="s">
        <v>894</v>
      </c>
      <c r="C1204" s="808" t="s">
        <v>895</v>
      </c>
      <c r="D1204" s="816" t="s">
        <v>915</v>
      </c>
      <c r="E1204" s="817" t="s">
        <v>298</v>
      </c>
      <c r="F1204" s="819">
        <f t="shared" si="158"/>
        <v>2.34</v>
      </c>
      <c r="G1204" s="812">
        <v>2.34</v>
      </c>
      <c r="H1204" s="813"/>
      <c r="I1204" s="813"/>
      <c r="J1204" s="814">
        <v>1800000</v>
      </c>
      <c r="K1204" s="812">
        <v>12</v>
      </c>
      <c r="L1204" s="815">
        <f t="shared" si="159"/>
        <v>665</v>
      </c>
      <c r="M1204" s="815">
        <v>35</v>
      </c>
      <c r="N1204" s="795">
        <f t="shared" si="154"/>
        <v>51157.894736842107</v>
      </c>
      <c r="O1204" s="17">
        <f t="shared" si="157"/>
        <v>358105.26315789478</v>
      </c>
    </row>
    <row r="1205" spans="1:15">
      <c r="A1205" s="820">
        <v>1</v>
      </c>
      <c r="B1205" s="808" t="s">
        <v>894</v>
      </c>
      <c r="C1205" s="808" t="s">
        <v>895</v>
      </c>
      <c r="D1205" s="821" t="s">
        <v>916</v>
      </c>
      <c r="E1205" s="822" t="s">
        <v>332</v>
      </c>
      <c r="F1205" s="823">
        <v>4.9800000000000004</v>
      </c>
      <c r="G1205" s="824">
        <v>4.9800000000000004</v>
      </c>
      <c r="H1205" s="825"/>
      <c r="I1205" s="825"/>
      <c r="J1205" s="814">
        <v>1800000</v>
      </c>
      <c r="K1205" s="826">
        <v>12</v>
      </c>
      <c r="L1205" s="820">
        <f t="shared" si="159"/>
        <v>665</v>
      </c>
      <c r="M1205" s="820">
        <v>35</v>
      </c>
      <c r="N1205" s="795">
        <f t="shared" si="154"/>
        <v>108874.4939271255</v>
      </c>
      <c r="O1205" s="17">
        <f t="shared" si="157"/>
        <v>762121.45748987864</v>
      </c>
    </row>
    <row r="1206" spans="1:15">
      <c r="A1206" s="801">
        <v>2</v>
      </c>
      <c r="B1206" s="136" t="s">
        <v>917</v>
      </c>
      <c r="C1206" s="136" t="s">
        <v>918</v>
      </c>
      <c r="D1206" s="827" t="s">
        <v>896</v>
      </c>
      <c r="E1206" s="828" t="s">
        <v>3</v>
      </c>
      <c r="F1206" s="805">
        <f>G1206+H1206+I1206</f>
        <v>4.68</v>
      </c>
      <c r="G1206" s="722">
        <v>4.68</v>
      </c>
      <c r="H1206" s="664"/>
      <c r="I1206" s="664"/>
      <c r="J1206" s="806">
        <v>1800000</v>
      </c>
      <c r="K1206" s="722">
        <v>12</v>
      </c>
      <c r="L1206" s="20">
        <f>19*35</f>
        <v>665</v>
      </c>
      <c r="M1206" s="20">
        <v>68</v>
      </c>
      <c r="N1206" s="795">
        <f t="shared" si="154"/>
        <v>102315.78947368421</v>
      </c>
      <c r="O1206" s="17">
        <f t="shared" si="157"/>
        <v>1391494.7368421054</v>
      </c>
    </row>
    <row r="1207" spans="1:15">
      <c r="A1207" s="807">
        <v>2</v>
      </c>
      <c r="B1207" s="829" t="s">
        <v>917</v>
      </c>
      <c r="C1207" s="829" t="s">
        <v>918</v>
      </c>
      <c r="D1207" s="816" t="s">
        <v>896</v>
      </c>
      <c r="E1207" s="817" t="s">
        <v>3</v>
      </c>
      <c r="F1207" s="811">
        <f>G1207+H1207+I1207</f>
        <v>5.0199999999999996</v>
      </c>
      <c r="G1207" s="812">
        <v>5.0199999999999996</v>
      </c>
      <c r="H1207" s="813"/>
      <c r="I1207" s="813"/>
      <c r="J1207" s="814">
        <v>1800000</v>
      </c>
      <c r="K1207" s="812">
        <v>12</v>
      </c>
      <c r="L1207" s="815">
        <f>19*35</f>
        <v>665</v>
      </c>
      <c r="M1207" s="815">
        <v>72</v>
      </c>
      <c r="N1207" s="795">
        <f t="shared" si="154"/>
        <v>109748.98785425101</v>
      </c>
      <c r="O1207" s="17">
        <f t="shared" si="157"/>
        <v>1580385.4251012148</v>
      </c>
    </row>
    <row r="1208" spans="1:15">
      <c r="A1208" s="815">
        <v>2</v>
      </c>
      <c r="B1208" s="829" t="s">
        <v>917</v>
      </c>
      <c r="C1208" s="829" t="s">
        <v>918</v>
      </c>
      <c r="D1208" s="816" t="s">
        <v>919</v>
      </c>
      <c r="E1208" s="817" t="s">
        <v>898</v>
      </c>
      <c r="F1208" s="811">
        <f t="shared" ref="F1208:F1224" si="160">G1208+H1208+I1208</f>
        <v>4.68</v>
      </c>
      <c r="G1208" s="812">
        <v>4.68</v>
      </c>
      <c r="H1208" s="813"/>
      <c r="I1208" s="813"/>
      <c r="J1208" s="814">
        <v>1800000</v>
      </c>
      <c r="K1208" s="812">
        <v>12</v>
      </c>
      <c r="L1208" s="815">
        <f t="shared" ref="L1208:L1225" si="161">19*35</f>
        <v>665</v>
      </c>
      <c r="M1208" s="815">
        <v>124</v>
      </c>
      <c r="N1208" s="795">
        <f t="shared" si="154"/>
        <v>102315.78947368421</v>
      </c>
      <c r="O1208" s="17">
        <f t="shared" si="157"/>
        <v>2537431.5789473685</v>
      </c>
    </row>
    <row r="1209" spans="1:15">
      <c r="A1209" s="815"/>
      <c r="B1209" s="829" t="s">
        <v>917</v>
      </c>
      <c r="C1209" s="829" t="s">
        <v>918</v>
      </c>
      <c r="D1209" s="816" t="s">
        <v>919</v>
      </c>
      <c r="E1209" s="817" t="s">
        <v>898</v>
      </c>
      <c r="F1209" s="811">
        <f t="shared" si="160"/>
        <v>5.0199999999999996</v>
      </c>
      <c r="G1209" s="812">
        <v>5.0199999999999996</v>
      </c>
      <c r="H1209" s="813"/>
      <c r="I1209" s="813"/>
      <c r="J1209" s="814">
        <v>1800000</v>
      </c>
      <c r="K1209" s="812">
        <v>12</v>
      </c>
      <c r="L1209" s="815">
        <f t="shared" si="161"/>
        <v>665</v>
      </c>
      <c r="M1209" s="815">
        <v>16</v>
      </c>
      <c r="N1209" s="795">
        <f t="shared" si="154"/>
        <v>109748.98785425101</v>
      </c>
      <c r="O1209" s="17">
        <f t="shared" si="157"/>
        <v>351196.76113360329</v>
      </c>
    </row>
    <row r="1210" spans="1:15">
      <c r="A1210" s="815">
        <v>2</v>
      </c>
      <c r="B1210" s="829" t="s">
        <v>917</v>
      </c>
      <c r="C1210" s="829" t="s">
        <v>918</v>
      </c>
      <c r="D1210" s="816" t="s">
        <v>709</v>
      </c>
      <c r="E1210" s="817" t="s">
        <v>910</v>
      </c>
      <c r="F1210" s="819">
        <f t="shared" ref="F1210" si="162">G1210+H1210</f>
        <v>4.68</v>
      </c>
      <c r="G1210" s="812">
        <v>4.68</v>
      </c>
      <c r="H1210" s="813"/>
      <c r="I1210" s="813"/>
      <c r="J1210" s="814">
        <v>1800000</v>
      </c>
      <c r="K1210" s="812">
        <v>12</v>
      </c>
      <c r="L1210" s="815">
        <f t="shared" si="161"/>
        <v>665</v>
      </c>
      <c r="M1210" s="815">
        <v>105</v>
      </c>
      <c r="N1210" s="795">
        <f t="shared" si="154"/>
        <v>102315.78947368421</v>
      </c>
      <c r="O1210" s="17">
        <f t="shared" si="157"/>
        <v>2148631.5789473685</v>
      </c>
    </row>
    <row r="1211" spans="1:15">
      <c r="A1211" s="815">
        <v>2</v>
      </c>
      <c r="B1211" s="829" t="s">
        <v>917</v>
      </c>
      <c r="C1211" s="829" t="s">
        <v>918</v>
      </c>
      <c r="D1211" s="816" t="s">
        <v>920</v>
      </c>
      <c r="E1211" s="812" t="s">
        <v>861</v>
      </c>
      <c r="F1211" s="830">
        <f t="shared" si="160"/>
        <v>4.83</v>
      </c>
      <c r="G1211" s="812">
        <v>4.68</v>
      </c>
      <c r="H1211" s="813">
        <v>0.15</v>
      </c>
      <c r="I1211" s="813"/>
      <c r="J1211" s="814">
        <v>1800000</v>
      </c>
      <c r="K1211" s="812">
        <v>12</v>
      </c>
      <c r="L1211" s="815">
        <f t="shared" si="161"/>
        <v>665</v>
      </c>
      <c r="M1211" s="815">
        <v>40</v>
      </c>
      <c r="N1211" s="795">
        <f t="shared" si="154"/>
        <v>105595.14170040486</v>
      </c>
      <c r="O1211" s="17">
        <f t="shared" si="157"/>
        <v>844761.13360323885</v>
      </c>
    </row>
    <row r="1212" spans="1:15">
      <c r="A1212" s="815">
        <v>2</v>
      </c>
      <c r="B1212" s="829" t="s">
        <v>917</v>
      </c>
      <c r="C1212" s="829" t="s">
        <v>918</v>
      </c>
      <c r="D1212" s="816" t="s">
        <v>472</v>
      </c>
      <c r="E1212" s="812" t="s">
        <v>861</v>
      </c>
      <c r="F1212" s="830">
        <f t="shared" si="160"/>
        <v>4.68</v>
      </c>
      <c r="G1212" s="812">
        <v>4.68</v>
      </c>
      <c r="H1212" s="813"/>
      <c r="I1212" s="813"/>
      <c r="J1212" s="814">
        <v>1800000</v>
      </c>
      <c r="K1212" s="812">
        <v>12</v>
      </c>
      <c r="L1212" s="815">
        <f t="shared" si="161"/>
        <v>665</v>
      </c>
      <c r="M1212" s="815">
        <v>30</v>
      </c>
      <c r="N1212" s="795">
        <f t="shared" si="154"/>
        <v>102315.78947368421</v>
      </c>
      <c r="O1212" s="17">
        <f t="shared" si="157"/>
        <v>613894.73684210528</v>
      </c>
    </row>
    <row r="1213" spans="1:15">
      <c r="A1213" s="815">
        <v>2</v>
      </c>
      <c r="B1213" s="829" t="s">
        <v>917</v>
      </c>
      <c r="C1213" s="829" t="s">
        <v>918</v>
      </c>
      <c r="D1213" s="816" t="s">
        <v>903</v>
      </c>
      <c r="E1213" s="817" t="s">
        <v>665</v>
      </c>
      <c r="F1213" s="811">
        <f t="shared" si="160"/>
        <v>4.68</v>
      </c>
      <c r="G1213" s="812">
        <v>4.68</v>
      </c>
      <c r="H1213" s="813"/>
      <c r="I1213" s="813"/>
      <c r="J1213" s="814">
        <v>1800000</v>
      </c>
      <c r="K1213" s="812">
        <v>12</v>
      </c>
      <c r="L1213" s="815">
        <f t="shared" si="161"/>
        <v>665</v>
      </c>
      <c r="M1213" s="815">
        <v>35</v>
      </c>
      <c r="N1213" s="795">
        <f t="shared" si="154"/>
        <v>102315.78947368421</v>
      </c>
      <c r="O1213" s="17">
        <f t="shared" si="157"/>
        <v>716210.52631578955</v>
      </c>
    </row>
    <row r="1214" spans="1:15">
      <c r="A1214" s="815">
        <v>2</v>
      </c>
      <c r="B1214" s="829" t="s">
        <v>917</v>
      </c>
      <c r="C1214" s="829" t="s">
        <v>918</v>
      </c>
      <c r="D1214" s="816" t="s">
        <v>900</v>
      </c>
      <c r="E1214" s="817" t="s">
        <v>901</v>
      </c>
      <c r="F1214" s="811">
        <f t="shared" si="160"/>
        <v>4.32</v>
      </c>
      <c r="G1214" s="812">
        <v>4.32</v>
      </c>
      <c r="H1214" s="813"/>
      <c r="I1214" s="813"/>
      <c r="J1214" s="814">
        <v>1800000</v>
      </c>
      <c r="K1214" s="812">
        <v>12</v>
      </c>
      <c r="L1214" s="815">
        <f t="shared" si="161"/>
        <v>665</v>
      </c>
      <c r="M1214" s="815">
        <v>53</v>
      </c>
      <c r="N1214" s="795">
        <f t="shared" si="154"/>
        <v>94445.34412955468</v>
      </c>
      <c r="O1214" s="17">
        <f t="shared" si="157"/>
        <v>1001120.6477732797</v>
      </c>
    </row>
    <row r="1215" spans="1:15">
      <c r="A1215" s="815">
        <v>2</v>
      </c>
      <c r="B1215" s="829" t="s">
        <v>917</v>
      </c>
      <c r="C1215" s="829" t="s">
        <v>918</v>
      </c>
      <c r="D1215" s="816" t="s">
        <v>900</v>
      </c>
      <c r="E1215" s="817" t="s">
        <v>138</v>
      </c>
      <c r="F1215" s="811">
        <f t="shared" si="160"/>
        <v>4.32</v>
      </c>
      <c r="G1215" s="812">
        <v>4.32</v>
      </c>
      <c r="H1215" s="813"/>
      <c r="I1215" s="813"/>
      <c r="J1215" s="814">
        <v>1800000</v>
      </c>
      <c r="K1215" s="812">
        <v>12</v>
      </c>
      <c r="L1215" s="815">
        <v>665</v>
      </c>
      <c r="M1215" s="815">
        <v>70</v>
      </c>
      <c r="N1215" s="795">
        <f t="shared" ref="N1215:N1278" si="163">(F1215*J1215*K1215)/L1215*35/52</f>
        <v>94445.34412955468</v>
      </c>
      <c r="O1215" s="17">
        <f t="shared" si="157"/>
        <v>1322234.8178137657</v>
      </c>
    </row>
    <row r="1216" spans="1:15" ht="31.5">
      <c r="A1216" s="815">
        <v>2</v>
      </c>
      <c r="B1216" s="829" t="s">
        <v>917</v>
      </c>
      <c r="C1216" s="829" t="s">
        <v>918</v>
      </c>
      <c r="D1216" s="816" t="s">
        <v>921</v>
      </c>
      <c r="E1216" s="817" t="s">
        <v>922</v>
      </c>
      <c r="F1216" s="811">
        <f t="shared" si="160"/>
        <v>4.34</v>
      </c>
      <c r="G1216" s="812">
        <v>4.34</v>
      </c>
      <c r="H1216" s="813"/>
      <c r="I1216" s="813"/>
      <c r="J1216" s="814">
        <v>1800000</v>
      </c>
      <c r="K1216" s="812">
        <v>12</v>
      </c>
      <c r="L1216" s="815">
        <f t="shared" si="161"/>
        <v>665</v>
      </c>
      <c r="M1216" s="815">
        <v>35</v>
      </c>
      <c r="N1216" s="795">
        <f t="shared" si="163"/>
        <v>94882.5910931174</v>
      </c>
      <c r="O1216" s="17">
        <f t="shared" si="157"/>
        <v>664178.13765182183</v>
      </c>
    </row>
    <row r="1217" spans="1:15">
      <c r="A1217" s="815">
        <v>2</v>
      </c>
      <c r="B1217" s="829" t="s">
        <v>917</v>
      </c>
      <c r="C1217" s="829" t="s">
        <v>918</v>
      </c>
      <c r="D1217" s="816" t="s">
        <v>906</v>
      </c>
      <c r="E1217" s="817" t="s">
        <v>923</v>
      </c>
      <c r="F1217" s="819">
        <f t="shared" si="160"/>
        <v>4.34</v>
      </c>
      <c r="G1217" s="812">
        <v>4.34</v>
      </c>
      <c r="H1217" s="813"/>
      <c r="I1217" s="813"/>
      <c r="J1217" s="814">
        <v>1800000</v>
      </c>
      <c r="K1217" s="812">
        <v>12</v>
      </c>
      <c r="L1217" s="815">
        <f t="shared" si="161"/>
        <v>665</v>
      </c>
      <c r="M1217" s="815">
        <v>35</v>
      </c>
      <c r="N1217" s="795">
        <f t="shared" si="163"/>
        <v>94882.5910931174</v>
      </c>
      <c r="O1217" s="17">
        <f t="shared" si="157"/>
        <v>664178.13765182183</v>
      </c>
    </row>
    <row r="1218" spans="1:15">
      <c r="A1218" s="815">
        <v>2</v>
      </c>
      <c r="B1218" s="829" t="s">
        <v>917</v>
      </c>
      <c r="C1218" s="829" t="s">
        <v>918</v>
      </c>
      <c r="D1218" s="816" t="s">
        <v>924</v>
      </c>
      <c r="E1218" s="817" t="s">
        <v>925</v>
      </c>
      <c r="F1218" s="819">
        <f t="shared" si="160"/>
        <v>4.68</v>
      </c>
      <c r="G1218" s="812">
        <v>4.68</v>
      </c>
      <c r="H1218" s="813"/>
      <c r="I1218" s="813"/>
      <c r="J1218" s="814">
        <v>1800000</v>
      </c>
      <c r="K1218" s="812">
        <v>12</v>
      </c>
      <c r="L1218" s="815">
        <f t="shared" si="161"/>
        <v>665</v>
      </c>
      <c r="M1218" s="815">
        <v>70</v>
      </c>
      <c r="N1218" s="795">
        <f t="shared" si="163"/>
        <v>102315.78947368421</v>
      </c>
      <c r="O1218" s="17">
        <f t="shared" si="157"/>
        <v>1432421.0526315791</v>
      </c>
    </row>
    <row r="1219" spans="1:15">
      <c r="A1219" s="815">
        <v>2</v>
      </c>
      <c r="B1219" s="829" t="s">
        <v>917</v>
      </c>
      <c r="C1219" s="829" t="s">
        <v>918</v>
      </c>
      <c r="D1219" s="816" t="s">
        <v>924</v>
      </c>
      <c r="E1219" s="817" t="s">
        <v>183</v>
      </c>
      <c r="F1219" s="819">
        <f t="shared" si="160"/>
        <v>4.68</v>
      </c>
      <c r="G1219" s="812">
        <v>4.68</v>
      </c>
      <c r="H1219" s="813"/>
      <c r="I1219" s="813"/>
      <c r="J1219" s="814">
        <v>1800000</v>
      </c>
      <c r="K1219" s="812">
        <v>12</v>
      </c>
      <c r="L1219" s="815">
        <v>665</v>
      </c>
      <c r="M1219" s="815">
        <v>35</v>
      </c>
      <c r="N1219" s="795">
        <f t="shared" si="163"/>
        <v>102315.78947368421</v>
      </c>
      <c r="O1219" s="17">
        <f t="shared" si="157"/>
        <v>716210.52631578955</v>
      </c>
    </row>
    <row r="1220" spans="1:15">
      <c r="A1220" s="815">
        <v>2</v>
      </c>
      <c r="B1220" s="829" t="s">
        <v>917</v>
      </c>
      <c r="C1220" s="829" t="s">
        <v>918</v>
      </c>
      <c r="D1220" s="816" t="s">
        <v>902</v>
      </c>
      <c r="E1220" s="817" t="s">
        <v>861</v>
      </c>
      <c r="F1220" s="819">
        <f t="shared" si="160"/>
        <v>4.88</v>
      </c>
      <c r="G1220" s="812">
        <v>4.68</v>
      </c>
      <c r="H1220" s="813">
        <v>0.2</v>
      </c>
      <c r="I1220" s="813"/>
      <c r="J1220" s="814">
        <v>1800000</v>
      </c>
      <c r="K1220" s="812">
        <v>12</v>
      </c>
      <c r="L1220" s="815">
        <f t="shared" si="161"/>
        <v>665</v>
      </c>
      <c r="M1220" s="815">
        <v>70</v>
      </c>
      <c r="N1220" s="795">
        <f t="shared" si="163"/>
        <v>106688.25910931174</v>
      </c>
      <c r="O1220" s="17">
        <f t="shared" si="157"/>
        <v>1493635.6275303646</v>
      </c>
    </row>
    <row r="1221" spans="1:15">
      <c r="A1221" s="815">
        <v>2</v>
      </c>
      <c r="B1221" s="829" t="s">
        <v>917</v>
      </c>
      <c r="C1221" s="829" t="s">
        <v>918</v>
      </c>
      <c r="D1221" s="816" t="s">
        <v>913</v>
      </c>
      <c r="E1221" s="817" t="s">
        <v>914</v>
      </c>
      <c r="F1221" s="819">
        <f t="shared" si="160"/>
        <v>4.6500000000000004</v>
      </c>
      <c r="G1221" s="812">
        <v>4.6500000000000004</v>
      </c>
      <c r="H1221" s="813"/>
      <c r="I1221" s="813"/>
      <c r="J1221" s="814">
        <v>1800000</v>
      </c>
      <c r="K1221" s="812">
        <v>12</v>
      </c>
      <c r="L1221" s="815">
        <f t="shared" si="161"/>
        <v>665</v>
      </c>
      <c r="M1221" s="815">
        <v>52</v>
      </c>
      <c r="N1221" s="795">
        <f t="shared" si="163"/>
        <v>101659.91902834011</v>
      </c>
      <c r="O1221" s="17">
        <f t="shared" si="157"/>
        <v>1057263.1578947373</v>
      </c>
    </row>
    <row r="1222" spans="1:15">
      <c r="A1222" s="815">
        <v>2</v>
      </c>
      <c r="B1222" s="829" t="s">
        <v>917</v>
      </c>
      <c r="C1222" s="829" t="s">
        <v>918</v>
      </c>
      <c r="D1222" s="816" t="s">
        <v>926</v>
      </c>
      <c r="E1222" s="817" t="s">
        <v>899</v>
      </c>
      <c r="F1222" s="819">
        <f t="shared" si="160"/>
        <v>4.68</v>
      </c>
      <c r="G1222" s="812">
        <v>4.68</v>
      </c>
      <c r="H1222" s="813"/>
      <c r="I1222" s="813"/>
      <c r="J1222" s="814">
        <v>1800000</v>
      </c>
      <c r="K1222" s="812">
        <v>12</v>
      </c>
      <c r="L1222" s="815">
        <f t="shared" si="161"/>
        <v>665</v>
      </c>
      <c r="M1222" s="815">
        <v>29</v>
      </c>
      <c r="N1222" s="795">
        <f t="shared" si="163"/>
        <v>102315.78947368421</v>
      </c>
      <c r="O1222" s="17">
        <f t="shared" si="157"/>
        <v>593431.57894736843</v>
      </c>
    </row>
    <row r="1223" spans="1:15">
      <c r="A1223" s="815">
        <v>2</v>
      </c>
      <c r="B1223" s="829" t="s">
        <v>917</v>
      </c>
      <c r="C1223" s="829" t="s">
        <v>918</v>
      </c>
      <c r="D1223" s="816" t="s">
        <v>897</v>
      </c>
      <c r="E1223" s="817" t="s">
        <v>899</v>
      </c>
      <c r="F1223" s="811">
        <f t="shared" si="160"/>
        <v>5.0199999999999996</v>
      </c>
      <c r="G1223" s="812">
        <v>5.0199999999999996</v>
      </c>
      <c r="H1223" s="813"/>
      <c r="I1223" s="813"/>
      <c r="J1223" s="814">
        <v>1800000</v>
      </c>
      <c r="K1223" s="812">
        <v>12</v>
      </c>
      <c r="L1223" s="815">
        <f t="shared" si="161"/>
        <v>665</v>
      </c>
      <c r="M1223" s="815">
        <v>6</v>
      </c>
      <c r="N1223" s="795">
        <f t="shared" si="163"/>
        <v>109748.98785425101</v>
      </c>
      <c r="O1223" s="17">
        <f t="shared" si="157"/>
        <v>131698.78542510123</v>
      </c>
    </row>
    <row r="1224" spans="1:15">
      <c r="A1224" s="815">
        <v>2</v>
      </c>
      <c r="B1224" s="829" t="s">
        <v>917</v>
      </c>
      <c r="C1224" s="829" t="s">
        <v>918</v>
      </c>
      <c r="D1224" s="816" t="s">
        <v>915</v>
      </c>
      <c r="E1224" s="817" t="s">
        <v>298</v>
      </c>
      <c r="F1224" s="819">
        <f t="shared" si="160"/>
        <v>2.34</v>
      </c>
      <c r="G1224" s="812">
        <v>2.34</v>
      </c>
      <c r="H1224" s="813"/>
      <c r="I1224" s="813"/>
      <c r="J1224" s="814">
        <v>1800000</v>
      </c>
      <c r="K1224" s="812">
        <v>12</v>
      </c>
      <c r="L1224" s="815">
        <f t="shared" si="161"/>
        <v>665</v>
      </c>
      <c r="M1224" s="815">
        <v>35</v>
      </c>
      <c r="N1224" s="795">
        <f t="shared" si="163"/>
        <v>51157.894736842107</v>
      </c>
      <c r="O1224" s="17">
        <f t="shared" si="157"/>
        <v>358105.26315789478</v>
      </c>
    </row>
    <row r="1225" spans="1:15">
      <c r="A1225" s="820">
        <v>2</v>
      </c>
      <c r="B1225" s="831" t="s">
        <v>917</v>
      </c>
      <c r="C1225" s="829" t="s">
        <v>918</v>
      </c>
      <c r="D1225" s="821" t="s">
        <v>927</v>
      </c>
      <c r="E1225" s="822" t="s">
        <v>332</v>
      </c>
      <c r="F1225" s="823">
        <v>4.9800000000000004</v>
      </c>
      <c r="G1225" s="824">
        <v>4.9800000000000004</v>
      </c>
      <c r="H1225" s="825"/>
      <c r="I1225" s="825"/>
      <c r="J1225" s="832">
        <v>1800000</v>
      </c>
      <c r="K1225" s="826">
        <v>12</v>
      </c>
      <c r="L1225" s="820">
        <f t="shared" si="161"/>
        <v>665</v>
      </c>
      <c r="M1225" s="820">
        <v>35</v>
      </c>
      <c r="N1225" s="795">
        <f t="shared" si="163"/>
        <v>108874.4939271255</v>
      </c>
      <c r="O1225" s="17">
        <f t="shared" si="157"/>
        <v>762121.45748987864</v>
      </c>
    </row>
    <row r="1226" spans="1:15">
      <c r="A1226" s="801">
        <v>3</v>
      </c>
      <c r="B1226" s="833" t="s">
        <v>928</v>
      </c>
      <c r="C1226" s="801" t="s">
        <v>929</v>
      </c>
      <c r="D1226" s="834" t="s">
        <v>930</v>
      </c>
      <c r="E1226" s="835" t="s">
        <v>305</v>
      </c>
      <c r="F1226" s="836">
        <f>G1226+H1226+I1226</f>
        <v>5.0199999999999996</v>
      </c>
      <c r="G1226" s="837">
        <v>5.0199999999999996</v>
      </c>
      <c r="H1226" s="838"/>
      <c r="I1226" s="838"/>
      <c r="J1226" s="839">
        <v>1800000</v>
      </c>
      <c r="K1226" s="837">
        <v>12</v>
      </c>
      <c r="L1226" s="801">
        <f>19*35</f>
        <v>665</v>
      </c>
      <c r="M1226" s="801">
        <v>140</v>
      </c>
      <c r="N1226" s="795">
        <f t="shared" si="163"/>
        <v>109748.98785425101</v>
      </c>
      <c r="O1226" s="17">
        <f t="shared" si="157"/>
        <v>3072971.6599190286</v>
      </c>
    </row>
    <row r="1227" spans="1:15">
      <c r="A1227" s="815">
        <v>3</v>
      </c>
      <c r="B1227" s="829" t="s">
        <v>928</v>
      </c>
      <c r="C1227" s="815" t="s">
        <v>929</v>
      </c>
      <c r="D1227" s="816" t="s">
        <v>919</v>
      </c>
      <c r="E1227" s="810" t="s">
        <v>898</v>
      </c>
      <c r="F1227" s="811">
        <f t="shared" ref="F1227:F1236" si="164">G1227+H1227+I1227</f>
        <v>4.68</v>
      </c>
      <c r="G1227" s="812">
        <v>4.68</v>
      </c>
      <c r="H1227" s="813"/>
      <c r="I1227" s="813"/>
      <c r="J1227" s="814">
        <v>1800000</v>
      </c>
      <c r="K1227" s="812">
        <v>12</v>
      </c>
      <c r="L1227" s="815">
        <f t="shared" ref="L1227:L1249" si="165">19*35</f>
        <v>665</v>
      </c>
      <c r="M1227" s="815">
        <v>155</v>
      </c>
      <c r="N1227" s="795">
        <f t="shared" si="163"/>
        <v>102315.78947368421</v>
      </c>
      <c r="O1227" s="17">
        <f t="shared" si="157"/>
        <v>3171789.4736842108</v>
      </c>
    </row>
    <row r="1228" spans="1:15">
      <c r="A1228" s="815">
        <v>3</v>
      </c>
      <c r="B1228" s="829" t="s">
        <v>928</v>
      </c>
      <c r="C1228" s="815" t="s">
        <v>929</v>
      </c>
      <c r="D1228" s="816" t="s">
        <v>919</v>
      </c>
      <c r="E1228" s="810" t="s">
        <v>898</v>
      </c>
      <c r="F1228" s="811">
        <f t="shared" si="164"/>
        <v>5.0199999999999996</v>
      </c>
      <c r="G1228" s="812">
        <v>5.0199999999999996</v>
      </c>
      <c r="H1228" s="813"/>
      <c r="I1228" s="813"/>
      <c r="J1228" s="814">
        <v>1800000</v>
      </c>
      <c r="K1228" s="812">
        <v>12</v>
      </c>
      <c r="L1228" s="815">
        <f t="shared" si="165"/>
        <v>665</v>
      </c>
      <c r="M1228" s="815">
        <v>20</v>
      </c>
      <c r="N1228" s="795">
        <f t="shared" si="163"/>
        <v>109748.98785425101</v>
      </c>
      <c r="O1228" s="17">
        <f t="shared" si="157"/>
        <v>438995.95141700411</v>
      </c>
    </row>
    <row r="1229" spans="1:15">
      <c r="A1229" s="815">
        <v>3</v>
      </c>
      <c r="B1229" s="829" t="s">
        <v>928</v>
      </c>
      <c r="C1229" s="815" t="s">
        <v>929</v>
      </c>
      <c r="D1229" s="816" t="s">
        <v>919</v>
      </c>
      <c r="E1229" s="815" t="s">
        <v>931</v>
      </c>
      <c r="F1229" s="811">
        <f t="shared" si="164"/>
        <v>4.68</v>
      </c>
      <c r="G1229" s="812">
        <v>4.68</v>
      </c>
      <c r="H1229" s="813"/>
      <c r="I1229" s="813"/>
      <c r="J1229" s="814">
        <v>1800000</v>
      </c>
      <c r="K1229" s="812">
        <v>12</v>
      </c>
      <c r="L1229" s="815">
        <f t="shared" si="165"/>
        <v>665</v>
      </c>
      <c r="M1229" s="815">
        <v>62</v>
      </c>
      <c r="N1229" s="795">
        <f t="shared" si="163"/>
        <v>102315.78947368421</v>
      </c>
      <c r="O1229" s="17">
        <f t="shared" si="157"/>
        <v>1268715.7894736843</v>
      </c>
    </row>
    <row r="1230" spans="1:15">
      <c r="A1230" s="815">
        <v>3</v>
      </c>
      <c r="B1230" s="829" t="s">
        <v>928</v>
      </c>
      <c r="C1230" s="815" t="s">
        <v>929</v>
      </c>
      <c r="D1230" s="816" t="s">
        <v>919</v>
      </c>
      <c r="E1230" s="815" t="s">
        <v>931</v>
      </c>
      <c r="F1230" s="811">
        <f t="shared" si="164"/>
        <v>5.0199999999999996</v>
      </c>
      <c r="G1230" s="812">
        <v>5.0199999999999996</v>
      </c>
      <c r="H1230" s="813"/>
      <c r="I1230" s="813"/>
      <c r="J1230" s="814">
        <v>1800000</v>
      </c>
      <c r="K1230" s="812">
        <v>12</v>
      </c>
      <c r="L1230" s="815">
        <f t="shared" si="165"/>
        <v>665</v>
      </c>
      <c r="M1230" s="815">
        <v>8</v>
      </c>
      <c r="N1230" s="795">
        <f t="shared" si="163"/>
        <v>109748.98785425101</v>
      </c>
      <c r="O1230" s="17">
        <f t="shared" si="157"/>
        <v>175598.38056680164</v>
      </c>
    </row>
    <row r="1231" spans="1:15">
      <c r="A1231" s="815">
        <v>3</v>
      </c>
      <c r="B1231" s="829" t="s">
        <v>928</v>
      </c>
      <c r="C1231" s="815" t="s">
        <v>929</v>
      </c>
      <c r="D1231" s="816" t="s">
        <v>919</v>
      </c>
      <c r="E1231" s="840" t="s">
        <v>932</v>
      </c>
      <c r="F1231" s="811">
        <f t="shared" si="164"/>
        <v>4.68</v>
      </c>
      <c r="G1231" s="812">
        <v>4.68</v>
      </c>
      <c r="H1231" s="813"/>
      <c r="I1231" s="813"/>
      <c r="J1231" s="814">
        <v>1800000</v>
      </c>
      <c r="K1231" s="812">
        <v>12</v>
      </c>
      <c r="L1231" s="815">
        <f t="shared" si="165"/>
        <v>665</v>
      </c>
      <c r="M1231" s="815">
        <v>8</v>
      </c>
      <c r="N1231" s="795">
        <f t="shared" si="163"/>
        <v>102315.78947368421</v>
      </c>
      <c r="O1231" s="17">
        <f t="shared" si="157"/>
        <v>163705.26315789475</v>
      </c>
    </row>
    <row r="1232" spans="1:15">
      <c r="A1232" s="815">
        <v>3</v>
      </c>
      <c r="B1232" s="829" t="s">
        <v>928</v>
      </c>
      <c r="C1232" s="815" t="s">
        <v>929</v>
      </c>
      <c r="D1232" s="816" t="s">
        <v>919</v>
      </c>
      <c r="E1232" s="840" t="s">
        <v>932</v>
      </c>
      <c r="F1232" s="811">
        <v>5.0199999999999996</v>
      </c>
      <c r="G1232" s="812">
        <v>5.0199999999999996</v>
      </c>
      <c r="H1232" s="813"/>
      <c r="I1232" s="813"/>
      <c r="J1232" s="814">
        <v>1800000</v>
      </c>
      <c r="K1232" s="812">
        <v>12</v>
      </c>
      <c r="L1232" s="815">
        <f t="shared" si="165"/>
        <v>665</v>
      </c>
      <c r="M1232" s="815">
        <v>1</v>
      </c>
      <c r="N1232" s="795">
        <f t="shared" si="163"/>
        <v>109748.98785425101</v>
      </c>
      <c r="O1232" s="17">
        <f t="shared" si="157"/>
        <v>21949.797570850205</v>
      </c>
    </row>
    <row r="1233" spans="1:15">
      <c r="A1233" s="815">
        <v>3</v>
      </c>
      <c r="B1233" s="829" t="s">
        <v>928</v>
      </c>
      <c r="C1233" s="815" t="s">
        <v>929</v>
      </c>
      <c r="D1233" s="816" t="s">
        <v>919</v>
      </c>
      <c r="E1233" s="840" t="s">
        <v>933</v>
      </c>
      <c r="F1233" s="811">
        <f t="shared" si="164"/>
        <v>4.68</v>
      </c>
      <c r="G1233" s="812">
        <v>4.68</v>
      </c>
      <c r="H1233" s="813"/>
      <c r="I1233" s="813"/>
      <c r="J1233" s="814">
        <v>1800000</v>
      </c>
      <c r="K1233" s="812">
        <v>12</v>
      </c>
      <c r="L1233" s="815">
        <f t="shared" si="165"/>
        <v>665</v>
      </c>
      <c r="M1233" s="815">
        <v>31</v>
      </c>
      <c r="N1233" s="795">
        <f t="shared" si="163"/>
        <v>102315.78947368421</v>
      </c>
      <c r="O1233" s="17">
        <f t="shared" si="157"/>
        <v>634357.89473684214</v>
      </c>
    </row>
    <row r="1234" spans="1:15">
      <c r="A1234" s="815">
        <v>3</v>
      </c>
      <c r="B1234" s="829" t="s">
        <v>928</v>
      </c>
      <c r="C1234" s="815" t="s">
        <v>929</v>
      </c>
      <c r="D1234" s="816" t="s">
        <v>919</v>
      </c>
      <c r="E1234" s="840" t="s">
        <v>933</v>
      </c>
      <c r="F1234" s="811">
        <f t="shared" si="164"/>
        <v>5.0199999999999996</v>
      </c>
      <c r="G1234" s="812">
        <v>5.0199999999999996</v>
      </c>
      <c r="H1234" s="813"/>
      <c r="I1234" s="813"/>
      <c r="J1234" s="814">
        <v>1800000</v>
      </c>
      <c r="K1234" s="812">
        <v>12</v>
      </c>
      <c r="L1234" s="815">
        <f t="shared" si="165"/>
        <v>665</v>
      </c>
      <c r="M1234" s="815">
        <v>4</v>
      </c>
      <c r="N1234" s="795">
        <f t="shared" si="163"/>
        <v>109748.98785425101</v>
      </c>
      <c r="O1234" s="17">
        <f t="shared" si="157"/>
        <v>87799.190283400821</v>
      </c>
    </row>
    <row r="1235" spans="1:15">
      <c r="A1235" s="815">
        <v>3</v>
      </c>
      <c r="B1235" s="829" t="s">
        <v>928</v>
      </c>
      <c r="C1235" s="815" t="s">
        <v>929</v>
      </c>
      <c r="D1235" s="816" t="s">
        <v>919</v>
      </c>
      <c r="E1235" s="840" t="s">
        <v>934</v>
      </c>
      <c r="F1235" s="811">
        <f t="shared" si="164"/>
        <v>4.68</v>
      </c>
      <c r="G1235" s="812">
        <v>4.68</v>
      </c>
      <c r="H1235" s="813"/>
      <c r="I1235" s="813"/>
      <c r="J1235" s="814">
        <v>1800000</v>
      </c>
      <c r="K1235" s="812">
        <v>12</v>
      </c>
      <c r="L1235" s="815">
        <f t="shared" si="165"/>
        <v>665</v>
      </c>
      <c r="M1235" s="815">
        <v>16</v>
      </c>
      <c r="N1235" s="795">
        <f t="shared" si="163"/>
        <v>102315.78947368421</v>
      </c>
      <c r="O1235" s="17">
        <f t="shared" si="157"/>
        <v>327410.5263157895</v>
      </c>
    </row>
    <row r="1236" spans="1:15">
      <c r="A1236" s="815">
        <v>3</v>
      </c>
      <c r="B1236" s="829" t="s">
        <v>928</v>
      </c>
      <c r="C1236" s="815" t="s">
        <v>929</v>
      </c>
      <c r="D1236" s="816" t="s">
        <v>919</v>
      </c>
      <c r="E1236" s="840" t="s">
        <v>934</v>
      </c>
      <c r="F1236" s="811">
        <f t="shared" si="164"/>
        <v>5.0199999999999996</v>
      </c>
      <c r="G1236" s="812">
        <v>5.0199999999999996</v>
      </c>
      <c r="H1236" s="813"/>
      <c r="I1236" s="813"/>
      <c r="J1236" s="814">
        <v>1800000</v>
      </c>
      <c r="K1236" s="812">
        <v>12</v>
      </c>
      <c r="L1236" s="815">
        <f t="shared" si="165"/>
        <v>665</v>
      </c>
      <c r="M1236" s="815">
        <v>2</v>
      </c>
      <c r="N1236" s="795">
        <f t="shared" si="163"/>
        <v>109748.98785425101</v>
      </c>
      <c r="O1236" s="17">
        <f t="shared" si="157"/>
        <v>43899.595141700411</v>
      </c>
    </row>
    <row r="1237" spans="1:15">
      <c r="A1237" s="815">
        <v>3</v>
      </c>
      <c r="B1237" s="829" t="s">
        <v>928</v>
      </c>
      <c r="C1237" s="815" t="s">
        <v>929</v>
      </c>
      <c r="D1237" s="816" t="s">
        <v>902</v>
      </c>
      <c r="E1237" s="817" t="s">
        <v>935</v>
      </c>
      <c r="F1237" s="819">
        <f t="shared" ref="F1237:F1238" si="166">G1237+H1237</f>
        <v>4.88</v>
      </c>
      <c r="G1237" s="812">
        <v>4.68</v>
      </c>
      <c r="H1237" s="813">
        <v>0.2</v>
      </c>
      <c r="I1237" s="813"/>
      <c r="J1237" s="814">
        <v>1800000</v>
      </c>
      <c r="K1237" s="812">
        <v>12</v>
      </c>
      <c r="L1237" s="815">
        <f t="shared" si="165"/>
        <v>665</v>
      </c>
      <c r="M1237" s="815">
        <v>70</v>
      </c>
      <c r="N1237" s="795">
        <f t="shared" si="163"/>
        <v>106688.25910931174</v>
      </c>
      <c r="O1237" s="17">
        <f t="shared" si="157"/>
        <v>1493635.6275303646</v>
      </c>
    </row>
    <row r="1238" spans="1:15">
      <c r="A1238" s="815">
        <v>3</v>
      </c>
      <c r="B1238" s="829" t="s">
        <v>928</v>
      </c>
      <c r="C1238" s="815" t="s">
        <v>929</v>
      </c>
      <c r="D1238" s="816" t="s">
        <v>936</v>
      </c>
      <c r="E1238" s="817" t="s">
        <v>910</v>
      </c>
      <c r="F1238" s="819">
        <f t="shared" si="166"/>
        <v>4.68</v>
      </c>
      <c r="G1238" s="812">
        <v>4.68</v>
      </c>
      <c r="H1238" s="813"/>
      <c r="I1238" s="813"/>
      <c r="J1238" s="814">
        <v>1800000</v>
      </c>
      <c r="K1238" s="812">
        <v>12</v>
      </c>
      <c r="L1238" s="815">
        <f t="shared" si="165"/>
        <v>665</v>
      </c>
      <c r="M1238" s="815">
        <v>105</v>
      </c>
      <c r="N1238" s="795">
        <f t="shared" si="163"/>
        <v>102315.78947368421</v>
      </c>
      <c r="O1238" s="17">
        <f t="shared" si="157"/>
        <v>2148631.5789473685</v>
      </c>
    </row>
    <row r="1239" spans="1:15">
      <c r="A1239" s="815">
        <v>3</v>
      </c>
      <c r="B1239" s="829" t="s">
        <v>928</v>
      </c>
      <c r="C1239" s="815" t="s">
        <v>929</v>
      </c>
      <c r="D1239" s="816" t="s">
        <v>472</v>
      </c>
      <c r="E1239" s="817" t="s">
        <v>937</v>
      </c>
      <c r="F1239" s="811">
        <f>G1239</f>
        <v>4.68</v>
      </c>
      <c r="G1239" s="812">
        <v>4.68</v>
      </c>
      <c r="H1239" s="813"/>
      <c r="I1239" s="813"/>
      <c r="J1239" s="814">
        <v>1800000</v>
      </c>
      <c r="K1239" s="812">
        <v>12</v>
      </c>
      <c r="L1239" s="815">
        <f t="shared" si="165"/>
        <v>665</v>
      </c>
      <c r="M1239" s="815">
        <v>70</v>
      </c>
      <c r="N1239" s="795">
        <f t="shared" si="163"/>
        <v>102315.78947368421</v>
      </c>
      <c r="O1239" s="17">
        <f t="shared" si="157"/>
        <v>1432421.0526315791</v>
      </c>
    </row>
    <row r="1240" spans="1:15">
      <c r="A1240" s="815">
        <v>3</v>
      </c>
      <c r="B1240" s="829" t="s">
        <v>928</v>
      </c>
      <c r="C1240" s="815" t="s">
        <v>929</v>
      </c>
      <c r="D1240" s="816" t="s">
        <v>903</v>
      </c>
      <c r="E1240" s="817" t="s">
        <v>665</v>
      </c>
      <c r="F1240" s="811">
        <f t="shared" ref="F1240:F1248" si="167">G1240+H1240+I1240</f>
        <v>4.68</v>
      </c>
      <c r="G1240" s="812">
        <v>4.68</v>
      </c>
      <c r="H1240" s="813"/>
      <c r="I1240" s="813"/>
      <c r="J1240" s="814">
        <v>1800000</v>
      </c>
      <c r="K1240" s="812">
        <v>12</v>
      </c>
      <c r="L1240" s="815">
        <f t="shared" si="165"/>
        <v>665</v>
      </c>
      <c r="M1240" s="815">
        <v>35</v>
      </c>
      <c r="N1240" s="795">
        <f t="shared" si="163"/>
        <v>102315.78947368421</v>
      </c>
      <c r="O1240" s="17">
        <f t="shared" si="157"/>
        <v>716210.52631578955</v>
      </c>
    </row>
    <row r="1241" spans="1:15">
      <c r="A1241" s="815">
        <v>3</v>
      </c>
      <c r="B1241" s="829" t="s">
        <v>928</v>
      </c>
      <c r="C1241" s="815" t="s">
        <v>929</v>
      </c>
      <c r="D1241" s="816" t="s">
        <v>903</v>
      </c>
      <c r="E1241" s="817" t="s">
        <v>938</v>
      </c>
      <c r="F1241" s="811">
        <f t="shared" si="167"/>
        <v>4.68</v>
      </c>
      <c r="G1241" s="812">
        <v>4.68</v>
      </c>
      <c r="H1241" s="813"/>
      <c r="I1241" s="813"/>
      <c r="J1241" s="814">
        <v>1800000</v>
      </c>
      <c r="K1241" s="812">
        <v>12</v>
      </c>
      <c r="L1241" s="815">
        <f t="shared" si="165"/>
        <v>665</v>
      </c>
      <c r="M1241" s="815">
        <v>34</v>
      </c>
      <c r="N1241" s="795">
        <f t="shared" si="163"/>
        <v>102315.78947368421</v>
      </c>
      <c r="O1241" s="17">
        <f t="shared" si="157"/>
        <v>695747.3684210527</v>
      </c>
    </row>
    <row r="1242" spans="1:15">
      <c r="A1242" s="815">
        <v>3</v>
      </c>
      <c r="B1242" s="829" t="s">
        <v>928</v>
      </c>
      <c r="C1242" s="815" t="s">
        <v>929</v>
      </c>
      <c r="D1242" s="816" t="s">
        <v>900</v>
      </c>
      <c r="E1242" s="817" t="s">
        <v>939</v>
      </c>
      <c r="F1242" s="811">
        <f t="shared" si="167"/>
        <v>4.32</v>
      </c>
      <c r="G1242" s="812">
        <v>4.32</v>
      </c>
      <c r="H1242" s="813"/>
      <c r="I1242" s="813"/>
      <c r="J1242" s="814">
        <v>1800000</v>
      </c>
      <c r="K1242" s="812">
        <v>12</v>
      </c>
      <c r="L1242" s="815">
        <f t="shared" si="165"/>
        <v>665</v>
      </c>
      <c r="M1242" s="815">
        <v>53</v>
      </c>
      <c r="N1242" s="795">
        <f t="shared" si="163"/>
        <v>94445.34412955468</v>
      </c>
      <c r="O1242" s="17">
        <f t="shared" si="157"/>
        <v>1001120.6477732797</v>
      </c>
    </row>
    <row r="1243" spans="1:15">
      <c r="A1243" s="815">
        <v>3</v>
      </c>
      <c r="B1243" s="829" t="s">
        <v>928</v>
      </c>
      <c r="C1243" s="815" t="s">
        <v>929</v>
      </c>
      <c r="D1243" s="816" t="s">
        <v>906</v>
      </c>
      <c r="E1243" s="817" t="s">
        <v>907</v>
      </c>
      <c r="F1243" s="819">
        <f t="shared" si="167"/>
        <v>4.34</v>
      </c>
      <c r="G1243" s="812">
        <v>4.34</v>
      </c>
      <c r="H1243" s="813"/>
      <c r="I1243" s="813"/>
      <c r="J1243" s="814">
        <v>1800000</v>
      </c>
      <c r="K1243" s="812">
        <v>12</v>
      </c>
      <c r="L1243" s="815">
        <f t="shared" si="165"/>
        <v>665</v>
      </c>
      <c r="M1243" s="815">
        <v>18</v>
      </c>
      <c r="N1243" s="795">
        <f t="shared" si="163"/>
        <v>94882.5910931174</v>
      </c>
      <c r="O1243" s="17">
        <f t="shared" si="157"/>
        <v>341577.32793522265</v>
      </c>
    </row>
    <row r="1244" spans="1:15">
      <c r="A1244" s="815">
        <v>3</v>
      </c>
      <c r="B1244" s="829" t="s">
        <v>928</v>
      </c>
      <c r="C1244" s="815" t="s">
        <v>929</v>
      </c>
      <c r="D1244" s="816" t="s">
        <v>924</v>
      </c>
      <c r="E1244" s="817" t="s">
        <v>117</v>
      </c>
      <c r="F1244" s="819">
        <f t="shared" si="167"/>
        <v>4.68</v>
      </c>
      <c r="G1244" s="812">
        <v>4.68</v>
      </c>
      <c r="H1244" s="813"/>
      <c r="I1244" s="813"/>
      <c r="J1244" s="814">
        <v>1800000</v>
      </c>
      <c r="K1244" s="812">
        <v>12</v>
      </c>
      <c r="L1244" s="815">
        <f t="shared" si="165"/>
        <v>665</v>
      </c>
      <c r="M1244" s="815">
        <v>70</v>
      </c>
      <c r="N1244" s="795">
        <f t="shared" si="163"/>
        <v>102315.78947368421</v>
      </c>
      <c r="O1244" s="17">
        <f t="shared" si="157"/>
        <v>1432421.0526315791</v>
      </c>
    </row>
    <row r="1245" spans="1:15">
      <c r="A1245" s="815">
        <v>3</v>
      </c>
      <c r="B1245" s="829" t="s">
        <v>928</v>
      </c>
      <c r="C1245" s="815" t="s">
        <v>929</v>
      </c>
      <c r="D1245" s="816" t="s">
        <v>940</v>
      </c>
      <c r="E1245" s="817" t="s">
        <v>941</v>
      </c>
      <c r="F1245" s="811">
        <f t="shared" si="167"/>
        <v>5.0299999999999994</v>
      </c>
      <c r="G1245" s="812">
        <v>4.68</v>
      </c>
      <c r="H1245" s="813">
        <v>0.35</v>
      </c>
      <c r="I1245" s="813"/>
      <c r="J1245" s="814">
        <v>1800000</v>
      </c>
      <c r="K1245" s="812">
        <v>12</v>
      </c>
      <c r="L1245" s="815">
        <f t="shared" si="165"/>
        <v>665</v>
      </c>
      <c r="M1245" s="815">
        <v>70</v>
      </c>
      <c r="N1245" s="795">
        <f t="shared" si="163"/>
        <v>109967.61133603237</v>
      </c>
      <c r="O1245" s="17">
        <f t="shared" si="157"/>
        <v>1539546.5587044531</v>
      </c>
    </row>
    <row r="1246" spans="1:15">
      <c r="A1246" s="815">
        <v>3</v>
      </c>
      <c r="B1246" s="829" t="s">
        <v>928</v>
      </c>
      <c r="C1246" s="815" t="s">
        <v>929</v>
      </c>
      <c r="D1246" s="816" t="s">
        <v>913</v>
      </c>
      <c r="E1246" s="817" t="s">
        <v>938</v>
      </c>
      <c r="F1246" s="811">
        <f t="shared" si="167"/>
        <v>4.6500000000000004</v>
      </c>
      <c r="G1246" s="812">
        <v>4.6500000000000004</v>
      </c>
      <c r="H1246" s="813"/>
      <c r="I1246" s="813"/>
      <c r="J1246" s="814">
        <v>1800000</v>
      </c>
      <c r="K1246" s="812">
        <v>12</v>
      </c>
      <c r="L1246" s="815">
        <f t="shared" si="165"/>
        <v>665</v>
      </c>
      <c r="M1246" s="815">
        <v>12</v>
      </c>
      <c r="N1246" s="795">
        <f t="shared" si="163"/>
        <v>101659.91902834011</v>
      </c>
      <c r="O1246" s="17">
        <f t="shared" si="157"/>
        <v>243983.80566801628</v>
      </c>
    </row>
    <row r="1247" spans="1:15">
      <c r="A1247" s="815"/>
      <c r="B1247" s="829" t="s">
        <v>928</v>
      </c>
      <c r="C1247" s="815" t="s">
        <v>929</v>
      </c>
      <c r="D1247" s="816" t="s">
        <v>897</v>
      </c>
      <c r="E1247" s="817" t="s">
        <v>938</v>
      </c>
      <c r="F1247" s="811">
        <f t="shared" si="167"/>
        <v>5.0199999999999996</v>
      </c>
      <c r="G1247" s="812">
        <v>5.0199999999999996</v>
      </c>
      <c r="H1247" s="813"/>
      <c r="I1247" s="813"/>
      <c r="J1247" s="814">
        <v>1800000</v>
      </c>
      <c r="K1247" s="812">
        <v>12</v>
      </c>
      <c r="L1247" s="815">
        <f t="shared" si="165"/>
        <v>665</v>
      </c>
      <c r="M1247" s="815">
        <v>6</v>
      </c>
      <c r="N1247" s="795">
        <f t="shared" si="163"/>
        <v>109748.98785425101</v>
      </c>
      <c r="O1247" s="17">
        <f t="shared" si="157"/>
        <v>131698.78542510123</v>
      </c>
    </row>
    <row r="1248" spans="1:15">
      <c r="A1248" s="815">
        <v>3</v>
      </c>
      <c r="B1248" s="829" t="s">
        <v>928</v>
      </c>
      <c r="C1248" s="815" t="s">
        <v>929</v>
      </c>
      <c r="D1248" s="816" t="s">
        <v>921</v>
      </c>
      <c r="E1248" s="817" t="s">
        <v>905</v>
      </c>
      <c r="F1248" s="811">
        <f t="shared" si="167"/>
        <v>4.34</v>
      </c>
      <c r="G1248" s="812">
        <v>4.34</v>
      </c>
      <c r="H1248" s="813"/>
      <c r="I1248" s="813"/>
      <c r="J1248" s="814">
        <v>1800000</v>
      </c>
      <c r="K1248" s="812">
        <v>12</v>
      </c>
      <c r="L1248" s="815">
        <f t="shared" si="165"/>
        <v>665</v>
      </c>
      <c r="M1248" s="815">
        <v>35</v>
      </c>
      <c r="N1248" s="795">
        <f t="shared" si="163"/>
        <v>94882.5910931174</v>
      </c>
      <c r="O1248" s="17">
        <f t="shared" si="157"/>
        <v>664178.13765182183</v>
      </c>
    </row>
    <row r="1249" spans="1:15">
      <c r="A1249" s="820">
        <v>3</v>
      </c>
      <c r="B1249" s="831" t="s">
        <v>928</v>
      </c>
      <c r="C1249" s="815" t="s">
        <v>929</v>
      </c>
      <c r="D1249" s="821" t="s">
        <v>916</v>
      </c>
      <c r="E1249" s="822" t="s">
        <v>332</v>
      </c>
      <c r="F1249" s="823">
        <v>4.9800000000000004</v>
      </c>
      <c r="G1249" s="824">
        <v>4.9800000000000004</v>
      </c>
      <c r="H1249" s="825"/>
      <c r="I1249" s="825"/>
      <c r="J1249" s="832">
        <v>1800000</v>
      </c>
      <c r="K1249" s="826">
        <v>12</v>
      </c>
      <c r="L1249" s="820">
        <f t="shared" si="165"/>
        <v>665</v>
      </c>
      <c r="M1249" s="820">
        <v>17</v>
      </c>
      <c r="N1249" s="795">
        <f t="shared" si="163"/>
        <v>108874.4939271255</v>
      </c>
      <c r="O1249" s="17">
        <f t="shared" si="157"/>
        <v>370173.27935222676</v>
      </c>
    </row>
    <row r="1250" spans="1:15">
      <c r="A1250" s="815">
        <v>4</v>
      </c>
      <c r="B1250" s="829" t="s">
        <v>942</v>
      </c>
      <c r="C1250" s="815" t="s">
        <v>943</v>
      </c>
      <c r="D1250" s="816" t="s">
        <v>944</v>
      </c>
      <c r="E1250" s="817" t="s">
        <v>305</v>
      </c>
      <c r="F1250" s="811">
        <f t="shared" ref="F1250:F1252" si="168">G1250+H1250+I1250</f>
        <v>4.68</v>
      </c>
      <c r="G1250" s="812">
        <v>4.68</v>
      </c>
      <c r="H1250" s="813"/>
      <c r="I1250" s="813"/>
      <c r="J1250" s="814">
        <v>1800000</v>
      </c>
      <c r="K1250" s="812">
        <v>12</v>
      </c>
      <c r="L1250" s="815">
        <f>19*35</f>
        <v>665</v>
      </c>
      <c r="M1250" s="815">
        <v>140</v>
      </c>
      <c r="N1250" s="795">
        <f t="shared" si="163"/>
        <v>102315.78947368421</v>
      </c>
      <c r="O1250" s="17">
        <f t="shared" si="157"/>
        <v>2864842.1052631582</v>
      </c>
    </row>
    <row r="1251" spans="1:15">
      <c r="A1251" s="815">
        <v>4</v>
      </c>
      <c r="B1251" s="829" t="s">
        <v>942</v>
      </c>
      <c r="C1251" s="815" t="s">
        <v>943</v>
      </c>
      <c r="D1251" s="816" t="s">
        <v>945</v>
      </c>
      <c r="E1251" s="817" t="s">
        <v>661</v>
      </c>
      <c r="F1251" s="811">
        <f t="shared" si="168"/>
        <v>5.0199999999999996</v>
      </c>
      <c r="G1251" s="812">
        <v>5.0199999999999996</v>
      </c>
      <c r="H1251" s="813"/>
      <c r="I1251" s="813"/>
      <c r="J1251" s="814">
        <v>1800000</v>
      </c>
      <c r="K1251" s="812">
        <v>12</v>
      </c>
      <c r="L1251" s="815">
        <f t="shared" ref="L1251:L1264" si="169">19*35</f>
        <v>665</v>
      </c>
      <c r="M1251" s="815">
        <v>140</v>
      </c>
      <c r="N1251" s="795">
        <f t="shared" si="163"/>
        <v>109748.98785425101</v>
      </c>
      <c r="O1251" s="17">
        <f t="shared" si="157"/>
        <v>3072971.6599190286</v>
      </c>
    </row>
    <row r="1252" spans="1:15">
      <c r="A1252" s="815">
        <v>4</v>
      </c>
      <c r="B1252" s="829" t="s">
        <v>942</v>
      </c>
      <c r="C1252" s="815" t="s">
        <v>943</v>
      </c>
      <c r="D1252" s="816" t="s">
        <v>946</v>
      </c>
      <c r="E1252" s="817" t="s">
        <v>910</v>
      </c>
      <c r="F1252" s="811">
        <f t="shared" si="168"/>
        <v>4.68</v>
      </c>
      <c r="G1252" s="812">
        <v>4.68</v>
      </c>
      <c r="H1252" s="813"/>
      <c r="I1252" s="813"/>
      <c r="J1252" s="814">
        <v>1800000</v>
      </c>
      <c r="K1252" s="812">
        <v>12</v>
      </c>
      <c r="L1252" s="815">
        <f t="shared" si="169"/>
        <v>665</v>
      </c>
      <c r="M1252" s="815">
        <v>105</v>
      </c>
      <c r="N1252" s="795">
        <f t="shared" si="163"/>
        <v>102315.78947368421</v>
      </c>
      <c r="O1252" s="17">
        <f t="shared" ref="O1252:O1315" si="170">N1252*0.2*M1252</f>
        <v>2148631.5789473685</v>
      </c>
    </row>
    <row r="1253" spans="1:15">
      <c r="A1253" s="815">
        <v>4</v>
      </c>
      <c r="B1253" s="829" t="s">
        <v>942</v>
      </c>
      <c r="C1253" s="815" t="s">
        <v>943</v>
      </c>
      <c r="D1253" s="816" t="s">
        <v>947</v>
      </c>
      <c r="E1253" s="817" t="s">
        <v>861</v>
      </c>
      <c r="F1253" s="819">
        <f t="shared" ref="F1253:F1254" si="171">G1253+H1253</f>
        <v>4.34</v>
      </c>
      <c r="G1253" s="812">
        <v>4.34</v>
      </c>
      <c r="H1253" s="813"/>
      <c r="I1253" s="813"/>
      <c r="J1253" s="814">
        <v>1800000</v>
      </c>
      <c r="K1253" s="812">
        <v>12</v>
      </c>
      <c r="L1253" s="815">
        <f t="shared" si="169"/>
        <v>665</v>
      </c>
      <c r="M1253" s="815">
        <v>124</v>
      </c>
      <c r="N1253" s="795">
        <f t="shared" si="163"/>
        <v>94882.5910931174</v>
      </c>
      <c r="O1253" s="17">
        <f t="shared" si="170"/>
        <v>2353088.2591093117</v>
      </c>
    </row>
    <row r="1254" spans="1:15">
      <c r="A1254" s="815">
        <v>4</v>
      </c>
      <c r="B1254" s="829" t="s">
        <v>942</v>
      </c>
      <c r="C1254" s="815" t="s">
        <v>943</v>
      </c>
      <c r="D1254" s="816" t="s">
        <v>948</v>
      </c>
      <c r="E1254" s="817" t="s">
        <v>861</v>
      </c>
      <c r="F1254" s="811">
        <f t="shared" si="171"/>
        <v>4.34</v>
      </c>
      <c r="G1254" s="830">
        <v>4.34</v>
      </c>
      <c r="H1254" s="813"/>
      <c r="I1254" s="813"/>
      <c r="J1254" s="814">
        <v>1800000</v>
      </c>
      <c r="K1254" s="812">
        <v>12</v>
      </c>
      <c r="L1254" s="815">
        <f t="shared" si="169"/>
        <v>665</v>
      </c>
      <c r="M1254" s="815">
        <v>16</v>
      </c>
      <c r="N1254" s="795">
        <f t="shared" si="163"/>
        <v>94882.5910931174</v>
      </c>
      <c r="O1254" s="17">
        <f t="shared" si="170"/>
        <v>303624.2914979757</v>
      </c>
    </row>
    <row r="1255" spans="1:15">
      <c r="A1255" s="815">
        <v>4</v>
      </c>
      <c r="B1255" s="829" t="s">
        <v>942</v>
      </c>
      <c r="C1255" s="815" t="s">
        <v>943</v>
      </c>
      <c r="D1255" s="816" t="s">
        <v>903</v>
      </c>
      <c r="E1255" s="817" t="s">
        <v>914</v>
      </c>
      <c r="F1255" s="811">
        <f t="shared" ref="F1255:F1264" si="172">G1255+H1255+I1255</f>
        <v>4.68</v>
      </c>
      <c r="G1255" s="812">
        <v>4.68</v>
      </c>
      <c r="H1255" s="813"/>
      <c r="I1255" s="813"/>
      <c r="J1255" s="814">
        <v>1800000</v>
      </c>
      <c r="K1255" s="812">
        <v>12</v>
      </c>
      <c r="L1255" s="815">
        <f t="shared" si="169"/>
        <v>665</v>
      </c>
      <c r="M1255" s="815">
        <v>52</v>
      </c>
      <c r="N1255" s="795">
        <f t="shared" si="163"/>
        <v>102315.78947368421</v>
      </c>
      <c r="O1255" s="17">
        <f t="shared" si="170"/>
        <v>1064084.210526316</v>
      </c>
    </row>
    <row r="1256" spans="1:15">
      <c r="A1256" s="815">
        <v>4</v>
      </c>
      <c r="B1256" s="829" t="s">
        <v>942</v>
      </c>
      <c r="C1256" s="815" t="s">
        <v>943</v>
      </c>
      <c r="D1256" s="816" t="s">
        <v>903</v>
      </c>
      <c r="E1256" s="817" t="s">
        <v>899</v>
      </c>
      <c r="F1256" s="811">
        <f>G1256+H1256+I1256</f>
        <v>4.68</v>
      </c>
      <c r="G1256" s="812">
        <v>4.68</v>
      </c>
      <c r="H1256" s="813"/>
      <c r="I1256" s="813"/>
      <c r="J1256" s="814">
        <v>1800000</v>
      </c>
      <c r="K1256" s="812">
        <v>12</v>
      </c>
      <c r="L1256" s="815">
        <f t="shared" si="169"/>
        <v>665</v>
      </c>
      <c r="M1256" s="815">
        <v>35</v>
      </c>
      <c r="N1256" s="795">
        <f t="shared" si="163"/>
        <v>102315.78947368421</v>
      </c>
      <c r="O1256" s="17">
        <f t="shared" si="170"/>
        <v>716210.52631578955</v>
      </c>
    </row>
    <row r="1257" spans="1:15">
      <c r="A1257" s="815">
        <v>4</v>
      </c>
      <c r="B1257" s="829" t="s">
        <v>942</v>
      </c>
      <c r="C1257" s="815" t="s">
        <v>943</v>
      </c>
      <c r="D1257" s="816" t="s">
        <v>949</v>
      </c>
      <c r="E1257" s="817" t="s">
        <v>914</v>
      </c>
      <c r="F1257" s="811">
        <f t="shared" si="172"/>
        <v>4.49</v>
      </c>
      <c r="G1257" s="812">
        <v>4.34</v>
      </c>
      <c r="H1257" s="813">
        <v>0.15</v>
      </c>
      <c r="I1257" s="813"/>
      <c r="J1257" s="814">
        <v>1800000</v>
      </c>
      <c r="K1257" s="812">
        <v>12</v>
      </c>
      <c r="L1257" s="815">
        <f t="shared" si="169"/>
        <v>665</v>
      </c>
      <c r="M1257" s="815">
        <v>53</v>
      </c>
      <c r="N1257" s="795">
        <f t="shared" si="163"/>
        <v>98161.943319838043</v>
      </c>
      <c r="O1257" s="17">
        <f t="shared" si="170"/>
        <v>1040516.5991902833</v>
      </c>
    </row>
    <row r="1258" spans="1:15">
      <c r="A1258" s="815">
        <v>4</v>
      </c>
      <c r="B1258" s="829" t="s">
        <v>942</v>
      </c>
      <c r="C1258" s="815" t="s">
        <v>943</v>
      </c>
      <c r="D1258" s="816" t="s">
        <v>949</v>
      </c>
      <c r="E1258" s="817" t="s">
        <v>665</v>
      </c>
      <c r="F1258" s="811">
        <f t="shared" si="172"/>
        <v>4.49</v>
      </c>
      <c r="G1258" s="812">
        <v>4.34</v>
      </c>
      <c r="H1258" s="813">
        <v>0.15</v>
      </c>
      <c r="I1258" s="813"/>
      <c r="J1258" s="814">
        <v>1800000</v>
      </c>
      <c r="K1258" s="812">
        <v>12</v>
      </c>
      <c r="L1258" s="815">
        <f t="shared" si="169"/>
        <v>665</v>
      </c>
      <c r="M1258" s="815">
        <v>35</v>
      </c>
      <c r="N1258" s="795">
        <f t="shared" si="163"/>
        <v>98161.943319838043</v>
      </c>
      <c r="O1258" s="17">
        <f t="shared" si="170"/>
        <v>687133.60323886632</v>
      </c>
    </row>
    <row r="1259" spans="1:15">
      <c r="A1259" s="815">
        <v>4</v>
      </c>
      <c r="B1259" s="829" t="s">
        <v>942</v>
      </c>
      <c r="C1259" s="815" t="s">
        <v>943</v>
      </c>
      <c r="D1259" s="816" t="s">
        <v>949</v>
      </c>
      <c r="E1259" s="817" t="s">
        <v>138</v>
      </c>
      <c r="F1259" s="811">
        <f t="shared" si="172"/>
        <v>4.49</v>
      </c>
      <c r="G1259" s="812">
        <v>4.34</v>
      </c>
      <c r="H1259" s="813">
        <v>0.15</v>
      </c>
      <c r="I1259" s="813"/>
      <c r="J1259" s="814">
        <v>1800000</v>
      </c>
      <c r="K1259" s="812">
        <v>12</v>
      </c>
      <c r="L1259" s="815">
        <f t="shared" si="169"/>
        <v>665</v>
      </c>
      <c r="M1259" s="815">
        <v>105</v>
      </c>
      <c r="N1259" s="795">
        <f t="shared" si="163"/>
        <v>98161.943319838043</v>
      </c>
      <c r="O1259" s="17">
        <f t="shared" si="170"/>
        <v>2061400.8097165991</v>
      </c>
    </row>
    <row r="1260" spans="1:15">
      <c r="A1260" s="815">
        <v>4</v>
      </c>
      <c r="B1260" s="829" t="s">
        <v>942</v>
      </c>
      <c r="C1260" s="815" t="s">
        <v>943</v>
      </c>
      <c r="D1260" s="816" t="s">
        <v>921</v>
      </c>
      <c r="E1260" s="817" t="s">
        <v>905</v>
      </c>
      <c r="F1260" s="811">
        <f t="shared" si="172"/>
        <v>4.34</v>
      </c>
      <c r="G1260" s="812">
        <v>4.34</v>
      </c>
      <c r="H1260" s="813"/>
      <c r="I1260" s="813"/>
      <c r="J1260" s="814">
        <v>1800000</v>
      </c>
      <c r="K1260" s="812">
        <v>12</v>
      </c>
      <c r="L1260" s="815">
        <f t="shared" si="169"/>
        <v>665</v>
      </c>
      <c r="M1260" s="815">
        <v>35</v>
      </c>
      <c r="N1260" s="795">
        <f t="shared" si="163"/>
        <v>94882.5910931174</v>
      </c>
      <c r="O1260" s="17">
        <f t="shared" si="170"/>
        <v>664178.13765182183</v>
      </c>
    </row>
    <row r="1261" spans="1:15">
      <c r="A1261" s="815">
        <v>4</v>
      </c>
      <c r="B1261" s="829" t="s">
        <v>942</v>
      </c>
      <c r="C1261" s="815" t="s">
        <v>943</v>
      </c>
      <c r="D1261" s="816" t="s">
        <v>915</v>
      </c>
      <c r="E1261" s="817" t="s">
        <v>298</v>
      </c>
      <c r="F1261" s="811">
        <f t="shared" si="172"/>
        <v>2.34</v>
      </c>
      <c r="G1261" s="812">
        <v>2.34</v>
      </c>
      <c r="H1261" s="813"/>
      <c r="I1261" s="813"/>
      <c r="J1261" s="814">
        <v>1800000</v>
      </c>
      <c r="K1261" s="812">
        <v>12</v>
      </c>
      <c r="L1261" s="815">
        <f t="shared" si="169"/>
        <v>665</v>
      </c>
      <c r="M1261" s="815">
        <v>35</v>
      </c>
      <c r="N1261" s="795">
        <f t="shared" si="163"/>
        <v>51157.894736842107</v>
      </c>
      <c r="O1261" s="17">
        <f t="shared" si="170"/>
        <v>358105.26315789478</v>
      </c>
    </row>
    <row r="1262" spans="1:15">
      <c r="A1262" s="815">
        <v>4</v>
      </c>
      <c r="B1262" s="829" t="s">
        <v>942</v>
      </c>
      <c r="C1262" s="815" t="s">
        <v>943</v>
      </c>
      <c r="D1262" s="816" t="s">
        <v>906</v>
      </c>
      <c r="E1262" s="817" t="s">
        <v>923</v>
      </c>
      <c r="F1262" s="819">
        <f t="shared" si="172"/>
        <v>4.34</v>
      </c>
      <c r="G1262" s="812">
        <v>4.34</v>
      </c>
      <c r="H1262" s="813"/>
      <c r="I1262" s="813"/>
      <c r="J1262" s="814">
        <v>1800000</v>
      </c>
      <c r="K1262" s="812">
        <v>12</v>
      </c>
      <c r="L1262" s="815">
        <f t="shared" si="169"/>
        <v>665</v>
      </c>
      <c r="M1262" s="815">
        <v>35</v>
      </c>
      <c r="N1262" s="795">
        <f t="shared" si="163"/>
        <v>94882.5910931174</v>
      </c>
      <c r="O1262" s="17">
        <f t="shared" si="170"/>
        <v>664178.13765182183</v>
      </c>
    </row>
    <row r="1263" spans="1:15">
      <c r="A1263" s="815">
        <v>4</v>
      </c>
      <c r="B1263" s="829" t="s">
        <v>942</v>
      </c>
      <c r="C1263" s="815" t="s">
        <v>943</v>
      </c>
      <c r="D1263" s="816" t="s">
        <v>950</v>
      </c>
      <c r="E1263" s="817" t="s">
        <v>117</v>
      </c>
      <c r="F1263" s="819">
        <f t="shared" si="172"/>
        <v>4.68</v>
      </c>
      <c r="G1263" s="812">
        <v>4.68</v>
      </c>
      <c r="H1263" s="813"/>
      <c r="I1263" s="813"/>
      <c r="J1263" s="814">
        <v>1800000</v>
      </c>
      <c r="K1263" s="812">
        <v>12</v>
      </c>
      <c r="L1263" s="815">
        <f t="shared" si="169"/>
        <v>665</v>
      </c>
      <c r="M1263" s="815">
        <v>70</v>
      </c>
      <c r="N1263" s="795">
        <f t="shared" si="163"/>
        <v>102315.78947368421</v>
      </c>
      <c r="O1263" s="17">
        <f t="shared" si="170"/>
        <v>1432421.0526315791</v>
      </c>
    </row>
    <row r="1264" spans="1:15">
      <c r="A1264" s="815">
        <v>4</v>
      </c>
      <c r="B1264" s="829" t="s">
        <v>942</v>
      </c>
      <c r="C1264" s="815" t="s">
        <v>943</v>
      </c>
      <c r="D1264" s="816" t="s">
        <v>916</v>
      </c>
      <c r="E1264" s="817" t="s">
        <v>149</v>
      </c>
      <c r="F1264" s="819">
        <f t="shared" si="172"/>
        <v>4.9800000000000004</v>
      </c>
      <c r="G1264" s="812">
        <v>4.9800000000000004</v>
      </c>
      <c r="H1264" s="813"/>
      <c r="I1264" s="813"/>
      <c r="J1264" s="814">
        <v>1800000</v>
      </c>
      <c r="K1264" s="812">
        <v>12</v>
      </c>
      <c r="L1264" s="815">
        <f t="shared" si="169"/>
        <v>665</v>
      </c>
      <c r="M1264" s="815">
        <v>35</v>
      </c>
      <c r="N1264" s="795">
        <f t="shared" si="163"/>
        <v>108874.4939271255</v>
      </c>
      <c r="O1264" s="17">
        <f t="shared" si="170"/>
        <v>762121.45748987864</v>
      </c>
    </row>
    <row r="1265" spans="1:15">
      <c r="A1265" s="1089" t="s">
        <v>61</v>
      </c>
      <c r="B1265" s="1090"/>
      <c r="C1265" s="1091"/>
      <c r="D1265" s="22"/>
      <c r="E1265" s="22"/>
      <c r="F1265" s="23"/>
      <c r="G1265" s="22"/>
      <c r="H1265" s="22"/>
      <c r="I1265" s="22"/>
      <c r="J1265" s="59"/>
      <c r="K1265" s="22"/>
      <c r="L1265" s="22"/>
      <c r="M1265" s="24"/>
      <c r="N1265" s="795"/>
      <c r="O1265" s="17"/>
    </row>
    <row r="1266" spans="1:15">
      <c r="A1266" s="801">
        <v>5</v>
      </c>
      <c r="B1266" s="833" t="s">
        <v>951</v>
      </c>
      <c r="C1266" s="833" t="s">
        <v>952</v>
      </c>
      <c r="D1266" s="834" t="s">
        <v>953</v>
      </c>
      <c r="E1266" s="817" t="s">
        <v>305</v>
      </c>
      <c r="F1266" s="836">
        <f>G1266</f>
        <v>5.0199999999999996</v>
      </c>
      <c r="G1266" s="837">
        <v>5.0199999999999996</v>
      </c>
      <c r="H1266" s="838"/>
      <c r="I1266" s="838"/>
      <c r="J1266" s="839">
        <v>1800000</v>
      </c>
      <c r="K1266" s="837">
        <v>12</v>
      </c>
      <c r="L1266" s="801">
        <f>19*35</f>
        <v>665</v>
      </c>
      <c r="M1266" s="801">
        <v>140</v>
      </c>
      <c r="N1266" s="795">
        <f t="shared" si="163"/>
        <v>109748.98785425101</v>
      </c>
      <c r="O1266" s="17">
        <f t="shared" si="170"/>
        <v>3072971.6599190286</v>
      </c>
    </row>
    <row r="1267" spans="1:15">
      <c r="A1267" s="807">
        <v>5</v>
      </c>
      <c r="B1267" s="829" t="s">
        <v>951</v>
      </c>
      <c r="C1267" s="841" t="s">
        <v>952</v>
      </c>
      <c r="D1267" s="842" t="s">
        <v>953</v>
      </c>
      <c r="E1267" s="817" t="s">
        <v>138</v>
      </c>
      <c r="F1267" s="843">
        <f>G1267</f>
        <v>5.0199999999999996</v>
      </c>
      <c r="G1267" s="844">
        <v>5.0199999999999996</v>
      </c>
      <c r="H1267" s="845"/>
      <c r="I1267" s="845"/>
      <c r="J1267" s="846">
        <v>1800000</v>
      </c>
      <c r="K1267" s="844">
        <v>12</v>
      </c>
      <c r="L1267" s="807">
        <v>665</v>
      </c>
      <c r="M1267" s="807">
        <v>53</v>
      </c>
      <c r="N1267" s="795">
        <f t="shared" si="163"/>
        <v>109748.98785425101</v>
      </c>
      <c r="O1267" s="17">
        <f t="shared" si="170"/>
        <v>1163339.2712550608</v>
      </c>
    </row>
    <row r="1268" spans="1:15">
      <c r="A1268" s="815">
        <v>5</v>
      </c>
      <c r="B1268" s="829" t="s">
        <v>951</v>
      </c>
      <c r="C1268" s="829" t="s">
        <v>952</v>
      </c>
      <c r="D1268" s="816" t="s">
        <v>954</v>
      </c>
      <c r="E1268" s="817" t="s">
        <v>898</v>
      </c>
      <c r="F1268" s="843">
        <f t="shared" ref="F1268:F1274" si="173">G1268</f>
        <v>5.0199999999999996</v>
      </c>
      <c r="G1268" s="812">
        <v>5.0199999999999996</v>
      </c>
      <c r="H1268" s="813"/>
      <c r="I1268" s="813"/>
      <c r="J1268" s="814">
        <v>1800000</v>
      </c>
      <c r="K1268" s="812">
        <v>12</v>
      </c>
      <c r="L1268" s="815">
        <f t="shared" ref="L1268:L1285" si="174">19*35</f>
        <v>665</v>
      </c>
      <c r="M1268" s="815">
        <v>108</v>
      </c>
      <c r="N1268" s="795">
        <f t="shared" si="163"/>
        <v>109748.98785425101</v>
      </c>
      <c r="O1268" s="17">
        <f t="shared" si="170"/>
        <v>2370578.1376518221</v>
      </c>
    </row>
    <row r="1269" spans="1:15">
      <c r="A1269" s="815">
        <v>5</v>
      </c>
      <c r="B1269" s="829" t="s">
        <v>951</v>
      </c>
      <c r="C1269" s="829" t="s">
        <v>952</v>
      </c>
      <c r="D1269" s="816" t="s">
        <v>954</v>
      </c>
      <c r="E1269" s="817" t="s">
        <v>898</v>
      </c>
      <c r="F1269" s="843">
        <f t="shared" si="173"/>
        <v>5.36</v>
      </c>
      <c r="G1269" s="812">
        <v>5.36</v>
      </c>
      <c r="H1269" s="813"/>
      <c r="I1269" s="813"/>
      <c r="J1269" s="814">
        <v>1800000</v>
      </c>
      <c r="K1269" s="812">
        <v>12</v>
      </c>
      <c r="L1269" s="815">
        <f t="shared" si="174"/>
        <v>665</v>
      </c>
      <c r="M1269" s="815">
        <v>32</v>
      </c>
      <c r="N1269" s="795">
        <f t="shared" si="163"/>
        <v>117182.18623481783</v>
      </c>
      <c r="O1269" s="17">
        <f t="shared" si="170"/>
        <v>749965.99190283415</v>
      </c>
    </row>
    <row r="1270" spans="1:15">
      <c r="A1270" s="815">
        <v>5</v>
      </c>
      <c r="B1270" s="829" t="s">
        <v>951</v>
      </c>
      <c r="C1270" s="829" t="s">
        <v>952</v>
      </c>
      <c r="D1270" s="816" t="s">
        <v>954</v>
      </c>
      <c r="E1270" s="817" t="s">
        <v>914</v>
      </c>
      <c r="F1270" s="843">
        <f t="shared" si="173"/>
        <v>5.0199999999999996</v>
      </c>
      <c r="G1270" s="812">
        <v>5.0199999999999996</v>
      </c>
      <c r="H1270" s="813"/>
      <c r="I1270" s="813"/>
      <c r="J1270" s="814">
        <v>1800000</v>
      </c>
      <c r="K1270" s="812">
        <v>12</v>
      </c>
      <c r="L1270" s="815">
        <f t="shared" si="174"/>
        <v>665</v>
      </c>
      <c r="M1270" s="815">
        <v>40</v>
      </c>
      <c r="N1270" s="795">
        <f t="shared" si="163"/>
        <v>109748.98785425101</v>
      </c>
      <c r="O1270" s="17">
        <f t="shared" si="170"/>
        <v>877991.90283400821</v>
      </c>
    </row>
    <row r="1271" spans="1:15">
      <c r="A1271" s="815">
        <v>5</v>
      </c>
      <c r="B1271" s="829" t="s">
        <v>951</v>
      </c>
      <c r="C1271" s="829" t="s">
        <v>952</v>
      </c>
      <c r="D1271" s="816" t="s">
        <v>954</v>
      </c>
      <c r="E1271" s="817" t="s">
        <v>914</v>
      </c>
      <c r="F1271" s="843">
        <f t="shared" si="173"/>
        <v>5.36</v>
      </c>
      <c r="G1271" s="812">
        <v>5.36</v>
      </c>
      <c r="H1271" s="813"/>
      <c r="I1271" s="813"/>
      <c r="J1271" s="814">
        <v>1800000</v>
      </c>
      <c r="K1271" s="812">
        <v>12</v>
      </c>
      <c r="L1271" s="815">
        <f t="shared" si="174"/>
        <v>665</v>
      </c>
      <c r="M1271" s="815">
        <v>12</v>
      </c>
      <c r="N1271" s="795">
        <f t="shared" si="163"/>
        <v>117182.18623481783</v>
      </c>
      <c r="O1271" s="17">
        <f t="shared" si="170"/>
        <v>281237.24696356279</v>
      </c>
    </row>
    <row r="1272" spans="1:15">
      <c r="A1272" s="815">
        <v>5</v>
      </c>
      <c r="B1272" s="829" t="s">
        <v>951</v>
      </c>
      <c r="C1272" s="829" t="s">
        <v>952</v>
      </c>
      <c r="D1272" s="816" t="s">
        <v>955</v>
      </c>
      <c r="E1272" s="817" t="s">
        <v>956</v>
      </c>
      <c r="F1272" s="843">
        <f t="shared" si="173"/>
        <v>5.0199999999999996</v>
      </c>
      <c r="G1272" s="812">
        <v>5.0199999999999996</v>
      </c>
      <c r="H1272" s="813"/>
      <c r="I1272" s="813"/>
      <c r="J1272" s="814">
        <v>1800000</v>
      </c>
      <c r="K1272" s="812">
        <v>12</v>
      </c>
      <c r="L1272" s="815">
        <f t="shared" si="174"/>
        <v>665</v>
      </c>
      <c r="M1272" s="815">
        <v>105</v>
      </c>
      <c r="N1272" s="795">
        <f t="shared" si="163"/>
        <v>109748.98785425101</v>
      </c>
      <c r="O1272" s="17">
        <f t="shared" si="170"/>
        <v>2304728.7449392714</v>
      </c>
    </row>
    <row r="1273" spans="1:15">
      <c r="A1273" s="815">
        <v>5</v>
      </c>
      <c r="B1273" s="829" t="s">
        <v>951</v>
      </c>
      <c r="C1273" s="829" t="s">
        <v>952</v>
      </c>
      <c r="D1273" s="816" t="s">
        <v>948</v>
      </c>
      <c r="E1273" s="817" t="s">
        <v>861</v>
      </c>
      <c r="F1273" s="843">
        <f t="shared" si="173"/>
        <v>4.34</v>
      </c>
      <c r="G1273" s="830">
        <v>4.34</v>
      </c>
      <c r="H1273" s="813"/>
      <c r="I1273" s="813"/>
      <c r="J1273" s="814">
        <v>1800000</v>
      </c>
      <c r="K1273" s="812">
        <v>12</v>
      </c>
      <c r="L1273" s="815">
        <f t="shared" si="174"/>
        <v>665</v>
      </c>
      <c r="M1273" s="815">
        <v>47</v>
      </c>
      <c r="N1273" s="795">
        <f t="shared" si="163"/>
        <v>94882.5910931174</v>
      </c>
      <c r="O1273" s="17">
        <f t="shared" si="170"/>
        <v>891896.35627530364</v>
      </c>
    </row>
    <row r="1274" spans="1:15">
      <c r="A1274" s="815">
        <v>5</v>
      </c>
      <c r="B1274" s="829" t="s">
        <v>951</v>
      </c>
      <c r="C1274" s="829" t="s">
        <v>952</v>
      </c>
      <c r="D1274" s="816" t="s">
        <v>948</v>
      </c>
      <c r="E1274" s="817" t="s">
        <v>861</v>
      </c>
      <c r="F1274" s="843">
        <f t="shared" si="173"/>
        <v>4.34</v>
      </c>
      <c r="G1274" s="830">
        <v>4.34</v>
      </c>
      <c r="H1274" s="813"/>
      <c r="I1274" s="813"/>
      <c r="J1274" s="814">
        <v>1800000</v>
      </c>
      <c r="K1274" s="812">
        <v>12</v>
      </c>
      <c r="L1274" s="815">
        <f t="shared" si="174"/>
        <v>665</v>
      </c>
      <c r="M1274" s="815">
        <v>34</v>
      </c>
      <c r="N1274" s="795">
        <f t="shared" si="163"/>
        <v>94882.5910931174</v>
      </c>
      <c r="O1274" s="17">
        <f t="shared" si="170"/>
        <v>645201.61943319836</v>
      </c>
    </row>
    <row r="1275" spans="1:15">
      <c r="A1275" s="815">
        <v>5</v>
      </c>
      <c r="B1275" s="829" t="s">
        <v>951</v>
      </c>
      <c r="C1275" s="829" t="s">
        <v>952</v>
      </c>
      <c r="D1275" s="816" t="s">
        <v>902</v>
      </c>
      <c r="E1275" s="817" t="s">
        <v>861</v>
      </c>
      <c r="F1275" s="843">
        <f>G1275+H1275</f>
        <v>4.88</v>
      </c>
      <c r="G1275" s="812">
        <v>4.68</v>
      </c>
      <c r="H1275" s="813">
        <v>0.2</v>
      </c>
      <c r="I1275" s="813"/>
      <c r="J1275" s="814">
        <v>1800000</v>
      </c>
      <c r="K1275" s="812">
        <v>12</v>
      </c>
      <c r="L1275" s="815">
        <f t="shared" si="174"/>
        <v>665</v>
      </c>
      <c r="M1275" s="815">
        <v>49</v>
      </c>
      <c r="N1275" s="795">
        <f t="shared" si="163"/>
        <v>106688.25910931174</v>
      </c>
      <c r="O1275" s="17">
        <f t="shared" si="170"/>
        <v>1045544.9392712552</v>
      </c>
    </row>
    <row r="1276" spans="1:15">
      <c r="A1276" s="815">
        <v>5</v>
      </c>
      <c r="B1276" s="829" t="s">
        <v>951</v>
      </c>
      <c r="C1276" s="829" t="s">
        <v>952</v>
      </c>
      <c r="D1276" s="816" t="s">
        <v>947</v>
      </c>
      <c r="E1276" s="817" t="s">
        <v>861</v>
      </c>
      <c r="F1276" s="843">
        <f t="shared" ref="F1276:F1285" si="175">G1276+H1276</f>
        <v>4.34</v>
      </c>
      <c r="G1276" s="830">
        <v>4.34</v>
      </c>
      <c r="H1276" s="813"/>
      <c r="I1276" s="813"/>
      <c r="J1276" s="814">
        <v>1800000</v>
      </c>
      <c r="K1276" s="812">
        <v>12</v>
      </c>
      <c r="L1276" s="815">
        <f t="shared" si="174"/>
        <v>665</v>
      </c>
      <c r="M1276" s="815">
        <v>44</v>
      </c>
      <c r="N1276" s="795">
        <f t="shared" si="163"/>
        <v>94882.5910931174</v>
      </c>
      <c r="O1276" s="17">
        <f t="shared" si="170"/>
        <v>834966.80161943322</v>
      </c>
    </row>
    <row r="1277" spans="1:15">
      <c r="A1277" s="815">
        <v>5</v>
      </c>
      <c r="B1277" s="829" t="s">
        <v>951</v>
      </c>
      <c r="C1277" s="829" t="s">
        <v>952</v>
      </c>
      <c r="D1277" s="816" t="s">
        <v>949</v>
      </c>
      <c r="E1277" s="817" t="s">
        <v>665</v>
      </c>
      <c r="F1277" s="843">
        <f t="shared" si="175"/>
        <v>4.49</v>
      </c>
      <c r="G1277" s="812">
        <v>4.34</v>
      </c>
      <c r="H1277" s="813">
        <v>0.15</v>
      </c>
      <c r="I1277" s="813"/>
      <c r="J1277" s="814">
        <v>1800000</v>
      </c>
      <c r="K1277" s="812">
        <v>12</v>
      </c>
      <c r="L1277" s="815">
        <f t="shared" si="174"/>
        <v>665</v>
      </c>
      <c r="M1277" s="815">
        <v>35</v>
      </c>
      <c r="N1277" s="795">
        <f t="shared" si="163"/>
        <v>98161.943319838043</v>
      </c>
      <c r="O1277" s="17">
        <f t="shared" si="170"/>
        <v>687133.60323886632</v>
      </c>
    </row>
    <row r="1278" spans="1:15">
      <c r="A1278" s="815">
        <v>5</v>
      </c>
      <c r="B1278" s="829" t="s">
        <v>951</v>
      </c>
      <c r="C1278" s="829" t="s">
        <v>952</v>
      </c>
      <c r="D1278" s="816" t="s">
        <v>913</v>
      </c>
      <c r="E1278" s="817" t="s">
        <v>914</v>
      </c>
      <c r="F1278" s="843">
        <f t="shared" si="175"/>
        <v>4.6500000000000004</v>
      </c>
      <c r="G1278" s="812">
        <v>4.6500000000000004</v>
      </c>
      <c r="H1278" s="813"/>
      <c r="I1278" s="813"/>
      <c r="J1278" s="814">
        <v>1800000</v>
      </c>
      <c r="K1278" s="812">
        <v>12</v>
      </c>
      <c r="L1278" s="815">
        <f t="shared" si="174"/>
        <v>665</v>
      </c>
      <c r="M1278" s="815">
        <v>53</v>
      </c>
      <c r="N1278" s="795">
        <f t="shared" si="163"/>
        <v>101659.91902834011</v>
      </c>
      <c r="O1278" s="17">
        <f t="shared" si="170"/>
        <v>1077595.1417004052</v>
      </c>
    </row>
    <row r="1279" spans="1:15">
      <c r="A1279" s="815">
        <v>5</v>
      </c>
      <c r="B1279" s="829" t="s">
        <v>951</v>
      </c>
      <c r="C1279" s="829" t="s">
        <v>952</v>
      </c>
      <c r="D1279" s="816" t="s">
        <v>921</v>
      </c>
      <c r="E1279" s="817" t="s">
        <v>905</v>
      </c>
      <c r="F1279" s="843">
        <f t="shared" si="175"/>
        <v>4.34</v>
      </c>
      <c r="G1279" s="812">
        <v>4.34</v>
      </c>
      <c r="H1279" s="813"/>
      <c r="I1279" s="813"/>
      <c r="J1279" s="814">
        <v>1800000</v>
      </c>
      <c r="K1279" s="812">
        <v>12</v>
      </c>
      <c r="L1279" s="815">
        <f t="shared" si="174"/>
        <v>665</v>
      </c>
      <c r="M1279" s="815">
        <v>52</v>
      </c>
      <c r="N1279" s="795">
        <f t="shared" ref="N1279:N1342" si="176">(F1279*J1279*K1279)/L1279*35/52</f>
        <v>94882.5910931174</v>
      </c>
      <c r="O1279" s="17">
        <f t="shared" si="170"/>
        <v>986778.94736842101</v>
      </c>
    </row>
    <row r="1280" spans="1:15">
      <c r="A1280" s="815">
        <v>5</v>
      </c>
      <c r="B1280" s="829" t="s">
        <v>951</v>
      </c>
      <c r="C1280" s="829" t="s">
        <v>952</v>
      </c>
      <c r="D1280" s="816" t="s">
        <v>915</v>
      </c>
      <c r="E1280" s="817" t="s">
        <v>298</v>
      </c>
      <c r="F1280" s="843">
        <f t="shared" si="175"/>
        <v>2.34</v>
      </c>
      <c r="G1280" s="812">
        <v>2.34</v>
      </c>
      <c r="H1280" s="813"/>
      <c r="I1280" s="813"/>
      <c r="J1280" s="814">
        <v>1800000</v>
      </c>
      <c r="K1280" s="812">
        <v>12</v>
      </c>
      <c r="L1280" s="815">
        <f t="shared" si="174"/>
        <v>665</v>
      </c>
      <c r="M1280" s="815">
        <v>35</v>
      </c>
      <c r="N1280" s="795">
        <f t="shared" si="176"/>
        <v>51157.894736842107</v>
      </c>
      <c r="O1280" s="17">
        <f t="shared" si="170"/>
        <v>358105.26315789478</v>
      </c>
    </row>
    <row r="1281" spans="1:15">
      <c r="A1281" s="815">
        <v>5</v>
      </c>
      <c r="B1281" s="829" t="s">
        <v>951</v>
      </c>
      <c r="C1281" s="829" t="s">
        <v>952</v>
      </c>
      <c r="D1281" s="816" t="s">
        <v>897</v>
      </c>
      <c r="E1281" s="817" t="s">
        <v>899</v>
      </c>
      <c r="F1281" s="843">
        <f t="shared" si="175"/>
        <v>5.0199999999999996</v>
      </c>
      <c r="G1281" s="812">
        <v>5.0199999999999996</v>
      </c>
      <c r="H1281" s="813"/>
      <c r="I1281" s="813"/>
      <c r="J1281" s="814">
        <v>1800000</v>
      </c>
      <c r="K1281" s="812">
        <v>12</v>
      </c>
      <c r="L1281" s="815">
        <f t="shared" si="174"/>
        <v>665</v>
      </c>
      <c r="M1281" s="815">
        <v>35</v>
      </c>
      <c r="N1281" s="795">
        <f t="shared" si="176"/>
        <v>109748.98785425101</v>
      </c>
      <c r="O1281" s="17">
        <f t="shared" si="170"/>
        <v>768242.91497975716</v>
      </c>
    </row>
    <row r="1282" spans="1:15">
      <c r="A1282" s="815">
        <v>5</v>
      </c>
      <c r="B1282" s="829" t="s">
        <v>951</v>
      </c>
      <c r="C1282" s="829" t="s">
        <v>952</v>
      </c>
      <c r="D1282" s="816" t="s">
        <v>906</v>
      </c>
      <c r="E1282" s="817" t="s">
        <v>907</v>
      </c>
      <c r="F1282" s="843">
        <f t="shared" si="175"/>
        <v>4.34</v>
      </c>
      <c r="G1282" s="812">
        <v>4.34</v>
      </c>
      <c r="H1282" s="813"/>
      <c r="I1282" s="813"/>
      <c r="J1282" s="814">
        <v>1800000</v>
      </c>
      <c r="K1282" s="812">
        <v>12</v>
      </c>
      <c r="L1282" s="815">
        <f t="shared" si="174"/>
        <v>665</v>
      </c>
      <c r="M1282" s="815">
        <v>35</v>
      </c>
      <c r="N1282" s="795">
        <f t="shared" si="176"/>
        <v>94882.5910931174</v>
      </c>
      <c r="O1282" s="17">
        <f t="shared" si="170"/>
        <v>664178.13765182183</v>
      </c>
    </row>
    <row r="1283" spans="1:15">
      <c r="A1283" s="815">
        <v>5</v>
      </c>
      <c r="B1283" s="829" t="s">
        <v>951</v>
      </c>
      <c r="C1283" s="829" t="s">
        <v>952</v>
      </c>
      <c r="D1283" s="816" t="s">
        <v>950</v>
      </c>
      <c r="E1283" s="817" t="s">
        <v>117</v>
      </c>
      <c r="F1283" s="843">
        <f t="shared" si="175"/>
        <v>4.68</v>
      </c>
      <c r="G1283" s="812">
        <v>4.68</v>
      </c>
      <c r="H1283" s="813"/>
      <c r="I1283" s="813"/>
      <c r="J1283" s="814">
        <v>1800000</v>
      </c>
      <c r="K1283" s="812">
        <v>12</v>
      </c>
      <c r="L1283" s="815">
        <f t="shared" si="174"/>
        <v>665</v>
      </c>
      <c r="M1283" s="815">
        <v>70</v>
      </c>
      <c r="N1283" s="795">
        <f t="shared" si="176"/>
        <v>102315.78947368421</v>
      </c>
      <c r="O1283" s="17">
        <f t="shared" si="170"/>
        <v>1432421.0526315791</v>
      </c>
    </row>
    <row r="1284" spans="1:15">
      <c r="A1284" s="815">
        <v>5</v>
      </c>
      <c r="B1284" s="829" t="s">
        <v>951</v>
      </c>
      <c r="C1284" s="829" t="s">
        <v>952</v>
      </c>
      <c r="D1284" s="847" t="s">
        <v>957</v>
      </c>
      <c r="E1284" s="817" t="s">
        <v>138</v>
      </c>
      <c r="F1284" s="843">
        <f t="shared" si="175"/>
        <v>4.93</v>
      </c>
      <c r="G1284" s="848">
        <v>4.68</v>
      </c>
      <c r="H1284" s="813">
        <v>0.25</v>
      </c>
      <c r="I1284" s="813"/>
      <c r="J1284" s="814">
        <v>1800000</v>
      </c>
      <c r="K1284" s="812">
        <v>12</v>
      </c>
      <c r="L1284" s="815">
        <f t="shared" si="174"/>
        <v>665</v>
      </c>
      <c r="M1284" s="815">
        <v>18</v>
      </c>
      <c r="N1284" s="795">
        <f t="shared" si="176"/>
        <v>107781.37651821862</v>
      </c>
      <c r="O1284" s="17">
        <f t="shared" si="170"/>
        <v>388012.95546558703</v>
      </c>
    </row>
    <row r="1285" spans="1:15">
      <c r="A1285" s="815">
        <v>5</v>
      </c>
      <c r="B1285" s="831" t="s">
        <v>951</v>
      </c>
      <c r="C1285" s="831" t="s">
        <v>952</v>
      </c>
      <c r="D1285" s="849" t="s">
        <v>916</v>
      </c>
      <c r="E1285" s="817" t="s">
        <v>149</v>
      </c>
      <c r="F1285" s="843">
        <f t="shared" si="175"/>
        <v>4.9800000000000004</v>
      </c>
      <c r="G1285" s="826">
        <v>4.9800000000000004</v>
      </c>
      <c r="H1285" s="825"/>
      <c r="I1285" s="825"/>
      <c r="J1285" s="832">
        <v>1800000</v>
      </c>
      <c r="K1285" s="826">
        <v>12</v>
      </c>
      <c r="L1285" s="820">
        <f t="shared" si="174"/>
        <v>665</v>
      </c>
      <c r="M1285" s="820">
        <v>35</v>
      </c>
      <c r="N1285" s="795">
        <f t="shared" si="176"/>
        <v>108874.4939271255</v>
      </c>
      <c r="O1285" s="17">
        <f t="shared" si="170"/>
        <v>762121.45748987864</v>
      </c>
    </row>
    <row r="1286" spans="1:15">
      <c r="A1286" s="801">
        <v>6</v>
      </c>
      <c r="B1286" s="833" t="s">
        <v>958</v>
      </c>
      <c r="C1286" s="833" t="s">
        <v>959</v>
      </c>
      <c r="D1286" s="816" t="s">
        <v>944</v>
      </c>
      <c r="E1286" s="817" t="s">
        <v>305</v>
      </c>
      <c r="F1286" s="836">
        <f>G1286+H1286+I1286</f>
        <v>4.68</v>
      </c>
      <c r="G1286" s="837">
        <v>4.68</v>
      </c>
      <c r="H1286" s="838"/>
      <c r="I1286" s="838"/>
      <c r="J1286" s="839">
        <v>1800000</v>
      </c>
      <c r="K1286" s="837">
        <v>12</v>
      </c>
      <c r="L1286" s="801">
        <f>19*35</f>
        <v>665</v>
      </c>
      <c r="M1286" s="801">
        <v>140</v>
      </c>
      <c r="N1286" s="795">
        <f t="shared" si="176"/>
        <v>102315.78947368421</v>
      </c>
      <c r="O1286" s="17">
        <f t="shared" si="170"/>
        <v>2864842.1052631582</v>
      </c>
    </row>
    <row r="1287" spans="1:15">
      <c r="A1287" s="815">
        <v>6</v>
      </c>
      <c r="B1287" s="829" t="s">
        <v>958</v>
      </c>
      <c r="C1287" s="829" t="s">
        <v>959</v>
      </c>
      <c r="D1287" s="816" t="s">
        <v>944</v>
      </c>
      <c r="E1287" s="810" t="s">
        <v>960</v>
      </c>
      <c r="F1287" s="811">
        <f t="shared" ref="F1287:F1289" si="177">G1287+H1287+I1287</f>
        <v>4.68</v>
      </c>
      <c r="G1287" s="812">
        <v>4.68</v>
      </c>
      <c r="H1287" s="813"/>
      <c r="I1287" s="813"/>
      <c r="J1287" s="814">
        <v>1800000</v>
      </c>
      <c r="K1287" s="812">
        <v>12</v>
      </c>
      <c r="L1287" s="815">
        <f t="shared" ref="L1287:L1304" si="178">19*35</f>
        <v>665</v>
      </c>
      <c r="M1287" s="815">
        <v>35</v>
      </c>
      <c r="N1287" s="795">
        <f t="shared" si="176"/>
        <v>102315.78947368421</v>
      </c>
      <c r="O1287" s="17">
        <f t="shared" si="170"/>
        <v>716210.52631578955</v>
      </c>
    </row>
    <row r="1288" spans="1:15">
      <c r="A1288" s="815">
        <v>6</v>
      </c>
      <c r="B1288" s="829" t="s">
        <v>958</v>
      </c>
      <c r="C1288" s="829" t="s">
        <v>959</v>
      </c>
      <c r="D1288" s="816" t="s">
        <v>944</v>
      </c>
      <c r="E1288" s="817" t="s">
        <v>961</v>
      </c>
      <c r="F1288" s="811">
        <f t="shared" si="177"/>
        <v>4.68</v>
      </c>
      <c r="G1288" s="812">
        <v>4.68</v>
      </c>
      <c r="H1288" s="813"/>
      <c r="I1288" s="813"/>
      <c r="J1288" s="814">
        <v>1800000</v>
      </c>
      <c r="K1288" s="812">
        <v>12</v>
      </c>
      <c r="L1288" s="815">
        <f t="shared" si="178"/>
        <v>665</v>
      </c>
      <c r="M1288" s="815">
        <v>35</v>
      </c>
      <c r="N1288" s="795">
        <f t="shared" si="176"/>
        <v>102315.78947368421</v>
      </c>
      <c r="O1288" s="17">
        <f t="shared" si="170"/>
        <v>716210.52631578955</v>
      </c>
    </row>
    <row r="1289" spans="1:15">
      <c r="A1289" s="815">
        <v>6</v>
      </c>
      <c r="B1289" s="829" t="s">
        <v>958</v>
      </c>
      <c r="C1289" s="829" t="s">
        <v>959</v>
      </c>
      <c r="D1289" s="816" t="s">
        <v>944</v>
      </c>
      <c r="E1289" s="817" t="s">
        <v>934</v>
      </c>
      <c r="F1289" s="811">
        <f t="shared" si="177"/>
        <v>4.68</v>
      </c>
      <c r="G1289" s="812">
        <v>4.68</v>
      </c>
      <c r="H1289" s="813"/>
      <c r="I1289" s="813"/>
      <c r="J1289" s="814">
        <v>1800000</v>
      </c>
      <c r="K1289" s="812">
        <v>12</v>
      </c>
      <c r="L1289" s="815">
        <f t="shared" si="178"/>
        <v>665</v>
      </c>
      <c r="M1289" s="815">
        <v>18</v>
      </c>
      <c r="N1289" s="795">
        <f t="shared" si="176"/>
        <v>102315.78947368421</v>
      </c>
      <c r="O1289" s="17">
        <f t="shared" si="170"/>
        <v>368336.8421052632</v>
      </c>
    </row>
    <row r="1290" spans="1:15">
      <c r="A1290" s="815">
        <v>6</v>
      </c>
      <c r="B1290" s="829" t="s">
        <v>958</v>
      </c>
      <c r="C1290" s="829" t="s">
        <v>959</v>
      </c>
      <c r="D1290" s="816" t="s">
        <v>944</v>
      </c>
      <c r="E1290" s="817" t="s">
        <v>932</v>
      </c>
      <c r="F1290" s="819">
        <f t="shared" ref="F1290:F1291" si="179">G1290+H1290</f>
        <v>4.68</v>
      </c>
      <c r="G1290" s="812">
        <v>4.68</v>
      </c>
      <c r="H1290" s="813"/>
      <c r="I1290" s="813"/>
      <c r="J1290" s="814">
        <v>1800000</v>
      </c>
      <c r="K1290" s="812">
        <v>12</v>
      </c>
      <c r="L1290" s="815">
        <f t="shared" si="178"/>
        <v>665</v>
      </c>
      <c r="M1290" s="815">
        <v>9</v>
      </c>
      <c r="N1290" s="795">
        <f t="shared" si="176"/>
        <v>102315.78947368421</v>
      </c>
      <c r="O1290" s="17">
        <f t="shared" si="170"/>
        <v>184168.4210526316</v>
      </c>
    </row>
    <row r="1291" spans="1:15">
      <c r="A1291" s="815">
        <v>6</v>
      </c>
      <c r="B1291" s="829" t="s">
        <v>958</v>
      </c>
      <c r="C1291" s="829" t="s">
        <v>959</v>
      </c>
      <c r="D1291" s="816" t="s">
        <v>962</v>
      </c>
      <c r="E1291" s="817" t="s">
        <v>661</v>
      </c>
      <c r="F1291" s="819">
        <f t="shared" si="179"/>
        <v>5.0199999999999996</v>
      </c>
      <c r="G1291" s="812">
        <v>5.0199999999999996</v>
      </c>
      <c r="H1291" s="813"/>
      <c r="I1291" s="813"/>
      <c r="J1291" s="814">
        <v>1800000</v>
      </c>
      <c r="K1291" s="812">
        <v>12</v>
      </c>
      <c r="L1291" s="815">
        <f t="shared" si="178"/>
        <v>665</v>
      </c>
      <c r="M1291" s="815">
        <v>175</v>
      </c>
      <c r="N1291" s="795">
        <f t="shared" si="176"/>
        <v>109748.98785425101</v>
      </c>
      <c r="O1291" s="17">
        <f t="shared" si="170"/>
        <v>3841214.5748987859</v>
      </c>
    </row>
    <row r="1292" spans="1:15">
      <c r="A1292" s="815">
        <v>6</v>
      </c>
      <c r="B1292" s="829" t="s">
        <v>958</v>
      </c>
      <c r="C1292" s="829" t="s">
        <v>959</v>
      </c>
      <c r="D1292" s="816" t="s">
        <v>963</v>
      </c>
      <c r="E1292" s="817" t="s">
        <v>910</v>
      </c>
      <c r="F1292" s="811">
        <f t="shared" ref="F1292:F1299" si="180">G1292+H1292+I1292</f>
        <v>4.68</v>
      </c>
      <c r="G1292" s="812">
        <v>4.68</v>
      </c>
      <c r="H1292" s="813"/>
      <c r="I1292" s="813"/>
      <c r="J1292" s="814">
        <v>1800000</v>
      </c>
      <c r="K1292" s="812">
        <v>12</v>
      </c>
      <c r="L1292" s="815">
        <f t="shared" si="178"/>
        <v>665</v>
      </c>
      <c r="M1292" s="815">
        <v>105</v>
      </c>
      <c r="N1292" s="795">
        <f t="shared" si="176"/>
        <v>102315.78947368421</v>
      </c>
      <c r="O1292" s="17">
        <f t="shared" si="170"/>
        <v>2148631.5789473685</v>
      </c>
    </row>
    <row r="1293" spans="1:15">
      <c r="A1293" s="815">
        <v>6</v>
      </c>
      <c r="B1293" s="829" t="s">
        <v>958</v>
      </c>
      <c r="C1293" s="829" t="s">
        <v>959</v>
      </c>
      <c r="D1293" s="816" t="s">
        <v>963</v>
      </c>
      <c r="E1293" s="817" t="s">
        <v>964</v>
      </c>
      <c r="F1293" s="811">
        <f t="shared" si="180"/>
        <v>4.68</v>
      </c>
      <c r="G1293" s="830">
        <v>4.68</v>
      </c>
      <c r="H1293" s="813"/>
      <c r="I1293" s="813"/>
      <c r="J1293" s="814">
        <v>1800000</v>
      </c>
      <c r="K1293" s="812">
        <v>12</v>
      </c>
      <c r="L1293" s="815">
        <f t="shared" si="178"/>
        <v>665</v>
      </c>
      <c r="M1293" s="815">
        <v>35</v>
      </c>
      <c r="N1293" s="795">
        <f t="shared" si="176"/>
        <v>102315.78947368421</v>
      </c>
      <c r="O1293" s="17">
        <f t="shared" si="170"/>
        <v>716210.52631578955</v>
      </c>
    </row>
    <row r="1294" spans="1:15">
      <c r="A1294" s="815">
        <v>6</v>
      </c>
      <c r="B1294" s="829" t="s">
        <v>958</v>
      </c>
      <c r="C1294" s="829" t="s">
        <v>959</v>
      </c>
      <c r="D1294" s="816" t="s">
        <v>947</v>
      </c>
      <c r="E1294" s="817" t="s">
        <v>937</v>
      </c>
      <c r="F1294" s="811">
        <f t="shared" si="180"/>
        <v>4.34</v>
      </c>
      <c r="G1294" s="812">
        <v>4.34</v>
      </c>
      <c r="H1294" s="813"/>
      <c r="I1294" s="813"/>
      <c r="J1294" s="814">
        <v>1800000</v>
      </c>
      <c r="K1294" s="812">
        <v>12</v>
      </c>
      <c r="L1294" s="815">
        <f t="shared" si="178"/>
        <v>665</v>
      </c>
      <c r="M1294" s="815">
        <v>70</v>
      </c>
      <c r="N1294" s="795">
        <f t="shared" si="176"/>
        <v>94882.5910931174</v>
      </c>
      <c r="O1294" s="17">
        <f t="shared" si="170"/>
        <v>1328356.2753036437</v>
      </c>
    </row>
    <row r="1295" spans="1:15">
      <c r="A1295" s="815">
        <v>6</v>
      </c>
      <c r="B1295" s="829" t="s">
        <v>958</v>
      </c>
      <c r="C1295" s="829" t="s">
        <v>959</v>
      </c>
      <c r="D1295" s="816" t="s">
        <v>948</v>
      </c>
      <c r="E1295" s="817" t="s">
        <v>935</v>
      </c>
      <c r="F1295" s="811">
        <f t="shared" si="180"/>
        <v>4.34</v>
      </c>
      <c r="G1295" s="830">
        <v>4.34</v>
      </c>
      <c r="H1295" s="813"/>
      <c r="I1295" s="813"/>
      <c r="J1295" s="814">
        <v>1800000</v>
      </c>
      <c r="K1295" s="812">
        <v>12</v>
      </c>
      <c r="L1295" s="815">
        <v>665</v>
      </c>
      <c r="M1295" s="815">
        <v>70</v>
      </c>
      <c r="N1295" s="795">
        <f t="shared" si="176"/>
        <v>94882.5910931174</v>
      </c>
      <c r="O1295" s="17">
        <f t="shared" si="170"/>
        <v>1328356.2753036437</v>
      </c>
    </row>
    <row r="1296" spans="1:15">
      <c r="A1296" s="815">
        <v>6</v>
      </c>
      <c r="B1296" s="829" t="s">
        <v>958</v>
      </c>
      <c r="C1296" s="829" t="s">
        <v>959</v>
      </c>
      <c r="D1296" s="816" t="s">
        <v>949</v>
      </c>
      <c r="E1296" s="817" t="s">
        <v>939</v>
      </c>
      <c r="F1296" s="811">
        <f t="shared" si="180"/>
        <v>4.49</v>
      </c>
      <c r="G1296" s="830">
        <v>4.34</v>
      </c>
      <c r="H1296" s="813">
        <v>0.15</v>
      </c>
      <c r="I1296" s="813"/>
      <c r="J1296" s="814">
        <v>1800000</v>
      </c>
      <c r="K1296" s="812">
        <v>12</v>
      </c>
      <c r="L1296" s="815">
        <f t="shared" si="178"/>
        <v>665</v>
      </c>
      <c r="M1296" s="815">
        <v>53</v>
      </c>
      <c r="N1296" s="795">
        <f t="shared" si="176"/>
        <v>98161.943319838043</v>
      </c>
      <c r="O1296" s="17">
        <f t="shared" si="170"/>
        <v>1040516.5991902833</v>
      </c>
    </row>
    <row r="1297" spans="1:15">
      <c r="A1297" s="815">
        <v>6</v>
      </c>
      <c r="B1297" s="829" t="s">
        <v>958</v>
      </c>
      <c r="C1297" s="829" t="s">
        <v>959</v>
      </c>
      <c r="D1297" s="816" t="s">
        <v>949</v>
      </c>
      <c r="E1297" s="817" t="s">
        <v>665</v>
      </c>
      <c r="F1297" s="811">
        <f t="shared" si="180"/>
        <v>4.49</v>
      </c>
      <c r="G1297" s="830">
        <v>4.34</v>
      </c>
      <c r="H1297" s="813">
        <v>0.15</v>
      </c>
      <c r="I1297" s="813"/>
      <c r="J1297" s="814">
        <v>1800000</v>
      </c>
      <c r="K1297" s="812">
        <v>12</v>
      </c>
      <c r="L1297" s="815">
        <f t="shared" si="178"/>
        <v>665</v>
      </c>
      <c r="M1297" s="815">
        <v>17</v>
      </c>
      <c r="N1297" s="795">
        <f t="shared" si="176"/>
        <v>98161.943319838043</v>
      </c>
      <c r="O1297" s="17">
        <f t="shared" si="170"/>
        <v>333750.60728744935</v>
      </c>
    </row>
    <row r="1298" spans="1:15">
      <c r="A1298" s="815">
        <v>6</v>
      </c>
      <c r="B1298" s="829" t="s">
        <v>958</v>
      </c>
      <c r="C1298" s="829" t="s">
        <v>959</v>
      </c>
      <c r="D1298" s="816" t="s">
        <v>913</v>
      </c>
      <c r="E1298" s="817" t="s">
        <v>938</v>
      </c>
      <c r="F1298" s="819">
        <f t="shared" si="180"/>
        <v>4.6500000000000004</v>
      </c>
      <c r="G1298" s="812">
        <v>4.6500000000000004</v>
      </c>
      <c r="H1298" s="813"/>
      <c r="I1298" s="813"/>
      <c r="J1298" s="814">
        <v>1800000</v>
      </c>
      <c r="K1298" s="812">
        <v>12</v>
      </c>
      <c r="L1298" s="815">
        <f t="shared" si="178"/>
        <v>665</v>
      </c>
      <c r="M1298" s="815">
        <v>52</v>
      </c>
      <c r="N1298" s="795">
        <f t="shared" si="176"/>
        <v>101659.91902834011</v>
      </c>
      <c r="O1298" s="17">
        <f t="shared" si="170"/>
        <v>1057263.1578947373</v>
      </c>
    </row>
    <row r="1299" spans="1:15">
      <c r="A1299" s="815">
        <v>6</v>
      </c>
      <c r="B1299" s="829" t="s">
        <v>958</v>
      </c>
      <c r="C1299" s="829" t="s">
        <v>959</v>
      </c>
      <c r="D1299" s="816" t="s">
        <v>903</v>
      </c>
      <c r="E1299" s="817" t="s">
        <v>665</v>
      </c>
      <c r="F1299" s="819">
        <f t="shared" si="180"/>
        <v>4.68</v>
      </c>
      <c r="G1299" s="812">
        <v>4.68</v>
      </c>
      <c r="H1299" s="813"/>
      <c r="I1299" s="813"/>
      <c r="J1299" s="814">
        <v>1800000</v>
      </c>
      <c r="K1299" s="812">
        <v>12</v>
      </c>
      <c r="L1299" s="815">
        <f t="shared" si="178"/>
        <v>665</v>
      </c>
      <c r="M1299" s="815">
        <v>18</v>
      </c>
      <c r="N1299" s="795">
        <f t="shared" si="176"/>
        <v>102315.78947368421</v>
      </c>
      <c r="O1299" s="17">
        <f t="shared" si="170"/>
        <v>368336.8421052632</v>
      </c>
    </row>
    <row r="1300" spans="1:15" ht="31.5">
      <c r="A1300" s="815">
        <v>6</v>
      </c>
      <c r="B1300" s="829" t="s">
        <v>958</v>
      </c>
      <c r="C1300" s="829" t="s">
        <v>959</v>
      </c>
      <c r="D1300" s="816" t="s">
        <v>921</v>
      </c>
      <c r="E1300" s="817" t="s">
        <v>140</v>
      </c>
      <c r="F1300" s="819">
        <f t="shared" ref="F1300:F1302" si="181">G1300+H1300</f>
        <v>4.34</v>
      </c>
      <c r="G1300" s="812">
        <v>4.34</v>
      </c>
      <c r="H1300" s="813"/>
      <c r="I1300" s="813"/>
      <c r="J1300" s="814">
        <v>1800000</v>
      </c>
      <c r="K1300" s="812">
        <v>12</v>
      </c>
      <c r="L1300" s="815">
        <f t="shared" si="178"/>
        <v>665</v>
      </c>
      <c r="M1300" s="815">
        <v>35</v>
      </c>
      <c r="N1300" s="795">
        <f t="shared" si="176"/>
        <v>94882.5910931174</v>
      </c>
      <c r="O1300" s="17">
        <f t="shared" si="170"/>
        <v>664178.13765182183</v>
      </c>
    </row>
    <row r="1301" spans="1:15">
      <c r="A1301" s="815">
        <v>6</v>
      </c>
      <c r="B1301" s="829" t="s">
        <v>958</v>
      </c>
      <c r="C1301" s="829" t="s">
        <v>959</v>
      </c>
      <c r="D1301" s="816" t="s">
        <v>906</v>
      </c>
      <c r="E1301" s="817" t="s">
        <v>907</v>
      </c>
      <c r="F1301" s="819">
        <f t="shared" si="181"/>
        <v>4.34</v>
      </c>
      <c r="G1301" s="812">
        <v>4.34</v>
      </c>
      <c r="H1301" s="813"/>
      <c r="I1301" s="813"/>
      <c r="J1301" s="814">
        <v>1800000</v>
      </c>
      <c r="K1301" s="812">
        <v>12</v>
      </c>
      <c r="L1301" s="815">
        <f t="shared" si="178"/>
        <v>665</v>
      </c>
      <c r="M1301" s="815">
        <v>18</v>
      </c>
      <c r="N1301" s="795">
        <f t="shared" si="176"/>
        <v>94882.5910931174</v>
      </c>
      <c r="O1301" s="17">
        <f t="shared" si="170"/>
        <v>341577.32793522265</v>
      </c>
    </row>
    <row r="1302" spans="1:15">
      <c r="A1302" s="815">
        <v>6</v>
      </c>
      <c r="B1302" s="829" t="s">
        <v>958</v>
      </c>
      <c r="C1302" s="829" t="s">
        <v>959</v>
      </c>
      <c r="D1302" s="847" t="s">
        <v>950</v>
      </c>
      <c r="E1302" s="817" t="s">
        <v>117</v>
      </c>
      <c r="F1302" s="819">
        <f t="shared" si="181"/>
        <v>4.68</v>
      </c>
      <c r="G1302" s="848">
        <v>4.68</v>
      </c>
      <c r="H1302" s="813"/>
      <c r="I1302" s="813"/>
      <c r="J1302" s="814">
        <v>1800000</v>
      </c>
      <c r="K1302" s="812">
        <v>12</v>
      </c>
      <c r="L1302" s="815">
        <f t="shared" si="178"/>
        <v>665</v>
      </c>
      <c r="M1302" s="815">
        <v>70</v>
      </c>
      <c r="N1302" s="795">
        <f t="shared" si="176"/>
        <v>102315.78947368421</v>
      </c>
      <c r="O1302" s="17">
        <f t="shared" si="170"/>
        <v>1432421.0526315791</v>
      </c>
    </row>
    <row r="1303" spans="1:15" ht="18.75">
      <c r="A1303" s="850">
        <v>6</v>
      </c>
      <c r="B1303" s="829" t="s">
        <v>958</v>
      </c>
      <c r="C1303" s="829" t="s">
        <v>959</v>
      </c>
      <c r="D1303" s="851" t="s">
        <v>916</v>
      </c>
      <c r="E1303" s="817" t="s">
        <v>149</v>
      </c>
      <c r="F1303" s="811">
        <f>G1303+H1303</f>
        <v>4.9800000000000004</v>
      </c>
      <c r="G1303" s="852">
        <v>4.9800000000000004</v>
      </c>
      <c r="H1303" s="853"/>
      <c r="I1303" s="853"/>
      <c r="J1303" s="814">
        <v>1800000</v>
      </c>
      <c r="K1303" s="854">
        <v>12</v>
      </c>
      <c r="L1303" s="850">
        <v>665</v>
      </c>
      <c r="M1303" s="850">
        <v>17</v>
      </c>
      <c r="N1303" s="795">
        <f t="shared" si="176"/>
        <v>108874.4939271255</v>
      </c>
      <c r="O1303" s="17">
        <f t="shared" si="170"/>
        <v>370173.27935222676</v>
      </c>
    </row>
    <row r="1304" spans="1:15" ht="18.75">
      <c r="A1304" s="826">
        <v>6</v>
      </c>
      <c r="B1304" s="831" t="s">
        <v>958</v>
      </c>
      <c r="C1304" s="831" t="s">
        <v>959</v>
      </c>
      <c r="D1304" s="849" t="s">
        <v>953</v>
      </c>
      <c r="E1304" s="822" t="s">
        <v>941</v>
      </c>
      <c r="F1304" s="823">
        <f>G1304+H1304</f>
        <v>5.0199999999999996</v>
      </c>
      <c r="G1304" s="855">
        <v>5.0199999999999996</v>
      </c>
      <c r="H1304" s="825"/>
      <c r="I1304" s="825"/>
      <c r="J1304" s="832">
        <v>1800000</v>
      </c>
      <c r="K1304" s="826">
        <v>12</v>
      </c>
      <c r="L1304" s="820">
        <f t="shared" si="178"/>
        <v>665</v>
      </c>
      <c r="M1304" s="820">
        <v>70</v>
      </c>
      <c r="N1304" s="795">
        <f t="shared" si="176"/>
        <v>109748.98785425101</v>
      </c>
      <c r="O1304" s="17">
        <f t="shared" si="170"/>
        <v>1536485.8299595143</v>
      </c>
    </row>
    <row r="1305" spans="1:15">
      <c r="A1305" s="1089" t="s">
        <v>965</v>
      </c>
      <c r="B1305" s="1090"/>
      <c r="C1305" s="1091"/>
      <c r="D1305" s="22"/>
      <c r="E1305" s="22"/>
      <c r="F1305" s="23"/>
      <c r="G1305" s="22"/>
      <c r="H1305" s="22"/>
      <c r="I1305" s="22"/>
      <c r="J1305" s="59"/>
      <c r="K1305" s="22"/>
      <c r="L1305" s="22"/>
      <c r="M1305" s="24">
        <f>SUM(M1188:M1304)</f>
        <v>6161</v>
      </c>
      <c r="N1305" s="795"/>
      <c r="O1305" s="856">
        <f>SUM(O1188:O1304)</f>
        <v>125867528.74493924</v>
      </c>
    </row>
    <row r="1306" spans="1:15">
      <c r="A1306" s="1137" t="s">
        <v>966</v>
      </c>
      <c r="B1306" s="1138"/>
      <c r="C1306" s="8"/>
      <c r="D1306" s="9"/>
      <c r="E1306" s="30"/>
      <c r="F1306" s="9"/>
      <c r="G1306" s="9"/>
      <c r="H1306" s="9"/>
      <c r="I1306" s="9"/>
      <c r="J1306" s="9"/>
      <c r="K1306" s="9"/>
      <c r="L1306" s="9"/>
      <c r="M1306" s="10"/>
      <c r="N1306" s="795"/>
      <c r="O1306" s="17"/>
    </row>
    <row r="1307" spans="1:15">
      <c r="A1307" s="12">
        <v>1</v>
      </c>
      <c r="B1307" s="50" t="s">
        <v>967</v>
      </c>
      <c r="C1307" s="12" t="s">
        <v>819</v>
      </c>
      <c r="D1307" s="857" t="s">
        <v>968</v>
      </c>
      <c r="E1307" s="12" t="s">
        <v>777</v>
      </c>
      <c r="F1307" s="709">
        <f>G1307+H1307+I1307</f>
        <v>4.34</v>
      </c>
      <c r="G1307" s="858">
        <v>4.34</v>
      </c>
      <c r="H1307" s="15"/>
      <c r="I1307" s="15"/>
      <c r="J1307" s="16">
        <v>1800000</v>
      </c>
      <c r="K1307" s="680">
        <v>12</v>
      </c>
      <c r="L1307" s="12">
        <f>19*35</f>
        <v>665</v>
      </c>
      <c r="M1307" s="680">
        <v>104</v>
      </c>
      <c r="N1307" s="795">
        <f t="shared" si="176"/>
        <v>94882.5910931174</v>
      </c>
      <c r="O1307" s="17">
        <f t="shared" si="170"/>
        <v>1973557.894736842</v>
      </c>
    </row>
    <row r="1308" spans="1:15">
      <c r="A1308" s="12">
        <v>1</v>
      </c>
      <c r="B1308" s="50" t="s">
        <v>967</v>
      </c>
      <c r="C1308" s="12" t="s">
        <v>819</v>
      </c>
      <c r="D1308" s="857" t="s">
        <v>968</v>
      </c>
      <c r="E1308" s="12" t="s">
        <v>138</v>
      </c>
      <c r="F1308" s="709">
        <f t="shared" ref="F1308:F1324" si="182">G1308+H1308+I1308</f>
        <v>4.34</v>
      </c>
      <c r="G1308" s="858">
        <v>4.34</v>
      </c>
      <c r="H1308" s="15"/>
      <c r="I1308" s="15"/>
      <c r="J1308" s="16">
        <v>1800000</v>
      </c>
      <c r="K1308" s="680">
        <v>12</v>
      </c>
      <c r="L1308" s="12">
        <f>19*35</f>
        <v>665</v>
      </c>
      <c r="M1308" s="680">
        <v>104</v>
      </c>
      <c r="N1308" s="795">
        <f t="shared" si="176"/>
        <v>94882.5910931174</v>
      </c>
      <c r="O1308" s="17">
        <f t="shared" si="170"/>
        <v>1973557.894736842</v>
      </c>
    </row>
    <row r="1309" spans="1:15">
      <c r="A1309" s="12">
        <v>1</v>
      </c>
      <c r="B1309" s="50" t="s">
        <v>967</v>
      </c>
      <c r="C1309" s="12" t="s">
        <v>819</v>
      </c>
      <c r="D1309" s="857" t="s">
        <v>968</v>
      </c>
      <c r="E1309" s="12" t="s">
        <v>779</v>
      </c>
      <c r="F1309" s="709">
        <f t="shared" si="182"/>
        <v>4.34</v>
      </c>
      <c r="G1309" s="858">
        <v>4.34</v>
      </c>
      <c r="H1309" s="15"/>
      <c r="I1309" s="15"/>
      <c r="J1309" s="16">
        <v>1800000</v>
      </c>
      <c r="K1309" s="680">
        <v>12</v>
      </c>
      <c r="L1309" s="12">
        <f t="shared" ref="L1309:L1324" si="183">19*35</f>
        <v>665</v>
      </c>
      <c r="M1309" s="680">
        <v>18</v>
      </c>
      <c r="N1309" s="795">
        <f t="shared" si="176"/>
        <v>94882.5910931174</v>
      </c>
      <c r="O1309" s="17">
        <f t="shared" si="170"/>
        <v>341577.32793522265</v>
      </c>
    </row>
    <row r="1310" spans="1:15">
      <c r="A1310" s="595">
        <v>1</v>
      </c>
      <c r="B1310" s="127" t="s">
        <v>967</v>
      </c>
      <c r="C1310" s="595" t="s">
        <v>819</v>
      </c>
      <c r="D1310" s="857" t="s">
        <v>969</v>
      </c>
      <c r="E1310" s="595" t="s">
        <v>779</v>
      </c>
      <c r="F1310" s="709">
        <f t="shared" si="182"/>
        <v>5.0199999999999996</v>
      </c>
      <c r="G1310" s="858">
        <v>5.0199999999999996</v>
      </c>
      <c r="H1310" s="130"/>
      <c r="I1310" s="130"/>
      <c r="J1310" s="131">
        <v>1800000</v>
      </c>
      <c r="K1310" s="858">
        <v>12</v>
      </c>
      <c r="L1310" s="595">
        <f t="shared" si="183"/>
        <v>665</v>
      </c>
      <c r="M1310" s="858">
        <v>16</v>
      </c>
      <c r="N1310" s="795">
        <f t="shared" si="176"/>
        <v>109748.98785425101</v>
      </c>
      <c r="O1310" s="17">
        <f t="shared" si="170"/>
        <v>351196.76113360329</v>
      </c>
    </row>
    <row r="1311" spans="1:15">
      <c r="A1311" s="595">
        <v>1</v>
      </c>
      <c r="B1311" s="127" t="s">
        <v>967</v>
      </c>
      <c r="C1311" s="595" t="s">
        <v>819</v>
      </c>
      <c r="D1311" s="857" t="s">
        <v>970</v>
      </c>
      <c r="E1311" s="595" t="s">
        <v>3</v>
      </c>
      <c r="F1311" s="709">
        <f t="shared" si="182"/>
        <v>4.34</v>
      </c>
      <c r="G1311" s="859">
        <v>4.34</v>
      </c>
      <c r="H1311" s="130"/>
      <c r="I1311" s="130"/>
      <c r="J1311" s="131">
        <v>1800000</v>
      </c>
      <c r="K1311" s="858">
        <v>12</v>
      </c>
      <c r="L1311" s="595">
        <f t="shared" si="183"/>
        <v>665</v>
      </c>
      <c r="M1311" s="858">
        <v>139</v>
      </c>
      <c r="N1311" s="795">
        <f t="shared" si="176"/>
        <v>94882.5910931174</v>
      </c>
      <c r="O1311" s="17">
        <f t="shared" si="170"/>
        <v>2637736.0323886639</v>
      </c>
    </row>
    <row r="1312" spans="1:15">
      <c r="A1312" s="595">
        <v>1</v>
      </c>
      <c r="B1312" s="127" t="s">
        <v>967</v>
      </c>
      <c r="C1312" s="595" t="s">
        <v>819</v>
      </c>
      <c r="D1312" s="857" t="s">
        <v>971</v>
      </c>
      <c r="E1312" s="595" t="s">
        <v>861</v>
      </c>
      <c r="F1312" s="709">
        <f t="shared" si="182"/>
        <v>5.36</v>
      </c>
      <c r="G1312" s="858">
        <v>5.36</v>
      </c>
      <c r="H1312" s="130"/>
      <c r="I1312" s="130"/>
      <c r="J1312" s="131">
        <v>1800000</v>
      </c>
      <c r="K1312" s="858">
        <v>12</v>
      </c>
      <c r="L1312" s="595">
        <f t="shared" si="183"/>
        <v>665</v>
      </c>
      <c r="M1312" s="858">
        <v>47</v>
      </c>
      <c r="N1312" s="795">
        <f t="shared" si="176"/>
        <v>117182.18623481783</v>
      </c>
      <c r="O1312" s="17">
        <f t="shared" si="170"/>
        <v>1101512.5506072876</v>
      </c>
    </row>
    <row r="1313" spans="1:15">
      <c r="A1313" s="595">
        <v>1</v>
      </c>
      <c r="B1313" s="127" t="s">
        <v>967</v>
      </c>
      <c r="C1313" s="595" t="s">
        <v>819</v>
      </c>
      <c r="D1313" s="857" t="s">
        <v>972</v>
      </c>
      <c r="E1313" s="595" t="s">
        <v>117</v>
      </c>
      <c r="F1313" s="709">
        <f t="shared" si="182"/>
        <v>5.36</v>
      </c>
      <c r="G1313" s="858">
        <v>5.36</v>
      </c>
      <c r="H1313" s="130"/>
      <c r="I1313" s="130"/>
      <c r="J1313" s="131">
        <v>1800000</v>
      </c>
      <c r="K1313" s="858">
        <v>12</v>
      </c>
      <c r="L1313" s="595">
        <f t="shared" si="183"/>
        <v>665</v>
      </c>
      <c r="M1313" s="858">
        <v>68</v>
      </c>
      <c r="N1313" s="795">
        <f t="shared" si="176"/>
        <v>117182.18623481783</v>
      </c>
      <c r="O1313" s="17">
        <f t="shared" si="170"/>
        <v>1593677.7327935225</v>
      </c>
    </row>
    <row r="1314" spans="1:15">
      <c r="A1314" s="860">
        <v>1</v>
      </c>
      <c r="B1314" s="861" t="s">
        <v>967</v>
      </c>
      <c r="C1314" s="860" t="s">
        <v>819</v>
      </c>
      <c r="D1314" s="862" t="s">
        <v>973</v>
      </c>
      <c r="E1314" s="860" t="s">
        <v>721</v>
      </c>
      <c r="F1314" s="863">
        <f t="shared" si="182"/>
        <v>4.54</v>
      </c>
      <c r="G1314" s="864">
        <v>4.34</v>
      </c>
      <c r="H1314" s="864">
        <v>0.2</v>
      </c>
      <c r="I1314" s="865"/>
      <c r="J1314" s="866">
        <v>1800000</v>
      </c>
      <c r="K1314" s="864">
        <v>9</v>
      </c>
      <c r="L1314" s="860">
        <f t="shared" si="183"/>
        <v>665</v>
      </c>
      <c r="M1314" s="864">
        <v>108</v>
      </c>
      <c r="N1314" s="797">
        <f t="shared" si="176"/>
        <v>74441.2955465587</v>
      </c>
      <c r="O1314" s="867">
        <f t="shared" si="170"/>
        <v>1607931.9838056681</v>
      </c>
    </row>
    <row r="1315" spans="1:15">
      <c r="A1315" s="860">
        <v>1</v>
      </c>
      <c r="B1315" s="861" t="s">
        <v>967</v>
      </c>
      <c r="C1315" s="860" t="s">
        <v>819</v>
      </c>
      <c r="D1315" s="862" t="s">
        <v>973</v>
      </c>
      <c r="E1315" s="860" t="s">
        <v>721</v>
      </c>
      <c r="F1315" s="863">
        <f t="shared" si="182"/>
        <v>4.88</v>
      </c>
      <c r="G1315" s="864">
        <v>4.68</v>
      </c>
      <c r="H1315" s="864">
        <v>0.2</v>
      </c>
      <c r="I1315" s="865"/>
      <c r="J1315" s="866">
        <v>1800000</v>
      </c>
      <c r="K1315" s="864">
        <v>3</v>
      </c>
      <c r="L1315" s="860">
        <f t="shared" si="183"/>
        <v>665</v>
      </c>
      <c r="M1315" s="864">
        <v>31</v>
      </c>
      <c r="N1315" s="797">
        <f t="shared" si="176"/>
        <v>26672.064777327934</v>
      </c>
      <c r="O1315" s="867">
        <f t="shared" si="170"/>
        <v>165366.80161943322</v>
      </c>
    </row>
    <row r="1316" spans="1:15">
      <c r="A1316" s="12">
        <v>1</v>
      </c>
      <c r="B1316" s="50" t="s">
        <v>967</v>
      </c>
      <c r="C1316" s="12" t="s">
        <v>819</v>
      </c>
      <c r="D1316" s="857" t="s">
        <v>215</v>
      </c>
      <c r="E1316" s="12" t="s">
        <v>861</v>
      </c>
      <c r="F1316" s="709">
        <f t="shared" si="182"/>
        <v>5.0199999999999996</v>
      </c>
      <c r="G1316" s="858">
        <v>5.0199999999999996</v>
      </c>
      <c r="H1316" s="15"/>
      <c r="I1316" s="15"/>
      <c r="J1316" s="16">
        <v>1800000</v>
      </c>
      <c r="K1316" s="680">
        <v>12</v>
      </c>
      <c r="L1316" s="12">
        <f t="shared" si="183"/>
        <v>665</v>
      </c>
      <c r="M1316" s="680">
        <v>46</v>
      </c>
      <c r="N1316" s="795">
        <f t="shared" si="176"/>
        <v>109748.98785425101</v>
      </c>
      <c r="O1316" s="17">
        <f t="shared" ref="O1316:O1379" si="184">N1316*0.2*M1316</f>
        <v>1009690.6882591094</v>
      </c>
    </row>
    <row r="1317" spans="1:15">
      <c r="A1317" s="12">
        <v>1</v>
      </c>
      <c r="B1317" s="50" t="s">
        <v>967</v>
      </c>
      <c r="C1317" s="12" t="s">
        <v>819</v>
      </c>
      <c r="D1317" s="857" t="s">
        <v>974</v>
      </c>
      <c r="E1317" s="12" t="s">
        <v>120</v>
      </c>
      <c r="F1317" s="709">
        <f t="shared" si="182"/>
        <v>4</v>
      </c>
      <c r="G1317" s="868">
        <v>4</v>
      </c>
      <c r="H1317" s="15"/>
      <c r="I1317" s="15"/>
      <c r="J1317" s="16">
        <v>1800000</v>
      </c>
      <c r="K1317" s="680">
        <v>12</v>
      </c>
      <c r="L1317" s="12">
        <f t="shared" si="183"/>
        <v>665</v>
      </c>
      <c r="M1317" s="680">
        <v>35</v>
      </c>
      <c r="N1317" s="795">
        <f t="shared" si="176"/>
        <v>87449.392712550616</v>
      </c>
      <c r="O1317" s="17">
        <f t="shared" si="184"/>
        <v>612145.74898785434</v>
      </c>
    </row>
    <row r="1318" spans="1:15">
      <c r="A1318" s="12">
        <v>1</v>
      </c>
      <c r="B1318" s="50" t="s">
        <v>967</v>
      </c>
      <c r="C1318" s="12" t="s">
        <v>819</v>
      </c>
      <c r="D1318" s="857" t="s">
        <v>975</v>
      </c>
      <c r="E1318" s="12" t="s">
        <v>976</v>
      </c>
      <c r="F1318" s="709">
        <f t="shared" si="182"/>
        <v>5.0199999999999996</v>
      </c>
      <c r="G1318" s="858">
        <v>5.0199999999999996</v>
      </c>
      <c r="H1318" s="15"/>
      <c r="I1318" s="15"/>
      <c r="J1318" s="16">
        <v>1800000</v>
      </c>
      <c r="K1318" s="680">
        <v>12</v>
      </c>
      <c r="L1318" s="12">
        <f t="shared" si="183"/>
        <v>665</v>
      </c>
      <c r="M1318" s="680">
        <v>53</v>
      </c>
      <c r="N1318" s="795">
        <f t="shared" si="176"/>
        <v>109748.98785425101</v>
      </c>
      <c r="O1318" s="17">
        <f t="shared" si="184"/>
        <v>1163339.2712550608</v>
      </c>
    </row>
    <row r="1319" spans="1:15">
      <c r="A1319" s="12">
        <v>1</v>
      </c>
      <c r="B1319" s="50" t="s">
        <v>967</v>
      </c>
      <c r="C1319" s="12" t="s">
        <v>819</v>
      </c>
      <c r="D1319" s="857" t="s">
        <v>977</v>
      </c>
      <c r="E1319" s="12" t="s">
        <v>861</v>
      </c>
      <c r="F1319" s="709">
        <f t="shared" si="182"/>
        <v>4.68</v>
      </c>
      <c r="G1319" s="858">
        <v>4.68</v>
      </c>
      <c r="H1319" s="15"/>
      <c r="I1319" s="15"/>
      <c r="J1319" s="16">
        <v>1800000</v>
      </c>
      <c r="K1319" s="680">
        <v>12</v>
      </c>
      <c r="L1319" s="12">
        <f t="shared" si="183"/>
        <v>665</v>
      </c>
      <c r="M1319" s="680">
        <v>46</v>
      </c>
      <c r="N1319" s="795">
        <f t="shared" si="176"/>
        <v>102315.78947368421</v>
      </c>
      <c r="O1319" s="17">
        <f t="shared" si="184"/>
        <v>941305.26315789483</v>
      </c>
    </row>
    <row r="1320" spans="1:15">
      <c r="A1320" s="12">
        <v>1</v>
      </c>
      <c r="B1320" s="50" t="s">
        <v>967</v>
      </c>
      <c r="C1320" s="12" t="s">
        <v>819</v>
      </c>
      <c r="D1320" s="857" t="s">
        <v>978</v>
      </c>
      <c r="E1320" s="12" t="s">
        <v>879</v>
      </c>
      <c r="F1320" s="709">
        <f t="shared" si="182"/>
        <v>4.34</v>
      </c>
      <c r="G1320" s="858">
        <v>4.34</v>
      </c>
      <c r="H1320" s="15"/>
      <c r="I1320" s="15"/>
      <c r="J1320" s="16">
        <v>1800000</v>
      </c>
      <c r="K1320" s="680">
        <v>12</v>
      </c>
      <c r="L1320" s="12">
        <f t="shared" si="183"/>
        <v>665</v>
      </c>
      <c r="M1320" s="680">
        <v>35</v>
      </c>
      <c r="N1320" s="795">
        <f t="shared" si="176"/>
        <v>94882.5910931174</v>
      </c>
      <c r="O1320" s="17">
        <f t="shared" si="184"/>
        <v>664178.13765182183</v>
      </c>
    </row>
    <row r="1321" spans="1:15">
      <c r="A1321" s="12">
        <v>1</v>
      </c>
      <c r="B1321" s="50" t="s">
        <v>967</v>
      </c>
      <c r="C1321" s="12" t="s">
        <v>819</v>
      </c>
      <c r="D1321" s="857" t="s">
        <v>234</v>
      </c>
      <c r="E1321" s="12" t="s">
        <v>122</v>
      </c>
      <c r="F1321" s="709">
        <f t="shared" si="182"/>
        <v>3.99</v>
      </c>
      <c r="G1321" s="858">
        <v>3.99</v>
      </c>
      <c r="H1321" s="15"/>
      <c r="I1321" s="15"/>
      <c r="J1321" s="16">
        <v>1800000</v>
      </c>
      <c r="K1321" s="680">
        <v>12</v>
      </c>
      <c r="L1321" s="12">
        <f t="shared" si="183"/>
        <v>665</v>
      </c>
      <c r="M1321" s="12">
        <v>34</v>
      </c>
      <c r="N1321" s="795">
        <f t="shared" si="176"/>
        <v>87230.769230769234</v>
      </c>
      <c r="O1321" s="17">
        <f t="shared" si="184"/>
        <v>593169.23076923087</v>
      </c>
    </row>
    <row r="1322" spans="1:15">
      <c r="A1322" s="12">
        <v>1</v>
      </c>
      <c r="B1322" s="50" t="s">
        <v>967</v>
      </c>
      <c r="C1322" s="12" t="s">
        <v>819</v>
      </c>
      <c r="D1322" s="857" t="s">
        <v>444</v>
      </c>
      <c r="E1322" s="12" t="s">
        <v>56</v>
      </c>
      <c r="F1322" s="709">
        <f t="shared" si="182"/>
        <v>4.8899999999999997</v>
      </c>
      <c r="G1322" s="858">
        <v>4.8899999999999997</v>
      </c>
      <c r="H1322" s="15"/>
      <c r="I1322" s="15"/>
      <c r="J1322" s="16">
        <v>1800000</v>
      </c>
      <c r="K1322" s="680">
        <v>12</v>
      </c>
      <c r="L1322" s="12">
        <f t="shared" si="183"/>
        <v>665</v>
      </c>
      <c r="M1322" s="12">
        <v>35</v>
      </c>
      <c r="N1322" s="795">
        <f t="shared" si="176"/>
        <v>106906.88259109312</v>
      </c>
      <c r="O1322" s="17">
        <f t="shared" si="184"/>
        <v>748348.17813765188</v>
      </c>
    </row>
    <row r="1323" spans="1:15">
      <c r="A1323" s="12">
        <v>1</v>
      </c>
      <c r="B1323" s="50" t="s">
        <v>967</v>
      </c>
      <c r="C1323" s="12" t="s">
        <v>819</v>
      </c>
      <c r="D1323" s="857" t="s">
        <v>979</v>
      </c>
      <c r="E1323" s="12" t="s">
        <v>140</v>
      </c>
      <c r="F1323" s="709">
        <f t="shared" si="182"/>
        <v>3.99</v>
      </c>
      <c r="G1323" s="858">
        <v>3.99</v>
      </c>
      <c r="H1323" s="15"/>
      <c r="I1323" s="15"/>
      <c r="J1323" s="16">
        <v>1800000</v>
      </c>
      <c r="K1323" s="680">
        <v>12</v>
      </c>
      <c r="L1323" s="12">
        <f t="shared" si="183"/>
        <v>665</v>
      </c>
      <c r="M1323" s="12">
        <v>35</v>
      </c>
      <c r="N1323" s="795">
        <f t="shared" si="176"/>
        <v>87230.769230769234</v>
      </c>
      <c r="O1323" s="17">
        <f t="shared" si="184"/>
        <v>610615.38461538462</v>
      </c>
    </row>
    <row r="1324" spans="1:15">
      <c r="A1324" s="12">
        <v>1</v>
      </c>
      <c r="B1324" s="50" t="s">
        <v>967</v>
      </c>
      <c r="C1324" s="12" t="s">
        <v>819</v>
      </c>
      <c r="D1324" s="857" t="s">
        <v>980</v>
      </c>
      <c r="E1324" s="12" t="s">
        <v>976</v>
      </c>
      <c r="F1324" s="709">
        <f t="shared" si="182"/>
        <v>5.0199999999999996</v>
      </c>
      <c r="G1324" s="858">
        <v>5.0199999999999996</v>
      </c>
      <c r="H1324" s="15"/>
      <c r="I1324" s="15"/>
      <c r="J1324" s="16">
        <v>1800000</v>
      </c>
      <c r="K1324" s="680">
        <v>12</v>
      </c>
      <c r="L1324" s="12">
        <f t="shared" si="183"/>
        <v>665</v>
      </c>
      <c r="M1324" s="12">
        <v>51</v>
      </c>
      <c r="N1324" s="795">
        <f t="shared" si="176"/>
        <v>109748.98785425101</v>
      </c>
      <c r="O1324" s="17">
        <f t="shared" si="184"/>
        <v>1119439.6761133606</v>
      </c>
    </row>
    <row r="1325" spans="1:15">
      <c r="A1325" s="1089" t="s">
        <v>981</v>
      </c>
      <c r="B1325" s="1090"/>
      <c r="C1325" s="1091"/>
      <c r="D1325" s="22"/>
      <c r="E1325" s="32"/>
      <c r="F1325" s="23"/>
      <c r="G1325" s="22"/>
      <c r="H1325" s="22"/>
      <c r="I1325" s="22"/>
      <c r="J1325" s="59"/>
      <c r="K1325" s="22"/>
      <c r="L1325" s="22"/>
      <c r="M1325" s="24">
        <f>SUM(M1307:M1324)</f>
        <v>1005</v>
      </c>
      <c r="N1325" s="24"/>
      <c r="O1325" s="24">
        <f t="shared" ref="O1325" si="185">SUM(O1307:O1324)</f>
        <v>19208346.558704451</v>
      </c>
    </row>
    <row r="1326" spans="1:15">
      <c r="A1326" s="869" t="s">
        <v>982</v>
      </c>
      <c r="B1326" s="869"/>
      <c r="C1326" s="870"/>
      <c r="D1326" s="871"/>
      <c r="E1326" s="872"/>
      <c r="F1326" s="871"/>
      <c r="G1326" s="871"/>
      <c r="H1326" s="871"/>
      <c r="I1326" s="871"/>
      <c r="J1326" s="871"/>
      <c r="K1326" s="871"/>
      <c r="L1326" s="871"/>
      <c r="M1326" s="873"/>
      <c r="N1326" s="795"/>
      <c r="O1326" s="17">
        <f t="shared" si="184"/>
        <v>0</v>
      </c>
    </row>
    <row r="1327" spans="1:15">
      <c r="A1327" s="874">
        <v>1</v>
      </c>
      <c r="B1327" s="875" t="s">
        <v>983</v>
      </c>
      <c r="C1327" s="874" t="s">
        <v>685</v>
      </c>
      <c r="D1327" s="875" t="s">
        <v>984</v>
      </c>
      <c r="E1327" s="876" t="s">
        <v>861</v>
      </c>
      <c r="F1327" s="877">
        <f t="shared" ref="F1327:F1333" si="186">+G1327+H1327</f>
        <v>4</v>
      </c>
      <c r="G1327" s="878">
        <v>4</v>
      </c>
      <c r="H1327" s="879"/>
      <c r="I1327" s="880"/>
      <c r="J1327" s="881">
        <v>1800000</v>
      </c>
      <c r="K1327" s="880">
        <v>12</v>
      </c>
      <c r="L1327" s="882">
        <f t="shared" ref="L1327:L1390" si="187">19*35</f>
        <v>665</v>
      </c>
      <c r="M1327" s="65">
        <v>18</v>
      </c>
      <c r="N1327" s="795">
        <f t="shared" si="176"/>
        <v>87449.392712550616</v>
      </c>
      <c r="O1327" s="17">
        <f t="shared" si="184"/>
        <v>314817.81376518222</v>
      </c>
    </row>
    <row r="1328" spans="1:15">
      <c r="A1328" s="874">
        <v>2</v>
      </c>
      <c r="B1328" s="875" t="s">
        <v>983</v>
      </c>
      <c r="C1328" s="874" t="s">
        <v>685</v>
      </c>
      <c r="D1328" s="883" t="s">
        <v>985</v>
      </c>
      <c r="E1328" s="876" t="s">
        <v>986</v>
      </c>
      <c r="F1328" s="877">
        <f t="shared" si="186"/>
        <v>4.34</v>
      </c>
      <c r="G1328" s="879">
        <v>4.34</v>
      </c>
      <c r="H1328" s="879"/>
      <c r="I1328" s="880"/>
      <c r="J1328" s="881">
        <v>1800000</v>
      </c>
      <c r="K1328" s="880">
        <v>12</v>
      </c>
      <c r="L1328" s="882">
        <f t="shared" si="187"/>
        <v>665</v>
      </c>
      <c r="M1328" s="884">
        <f>101-M1329</f>
        <v>50</v>
      </c>
      <c r="N1328" s="795">
        <f t="shared" si="176"/>
        <v>94882.5910931174</v>
      </c>
      <c r="O1328" s="17">
        <f t="shared" si="184"/>
        <v>948825.91093117406</v>
      </c>
    </row>
    <row r="1329" spans="1:15">
      <c r="A1329" s="874">
        <v>3</v>
      </c>
      <c r="B1329" s="875" t="s">
        <v>983</v>
      </c>
      <c r="C1329" s="874" t="s">
        <v>685</v>
      </c>
      <c r="D1329" s="883" t="s">
        <v>985</v>
      </c>
      <c r="E1329" s="876" t="s">
        <v>986</v>
      </c>
      <c r="F1329" s="877">
        <f t="shared" si="186"/>
        <v>4.68</v>
      </c>
      <c r="G1329" s="879">
        <v>4.68</v>
      </c>
      <c r="H1329" s="879"/>
      <c r="I1329" s="880"/>
      <c r="J1329" s="881">
        <v>1800000</v>
      </c>
      <c r="K1329" s="880">
        <v>12</v>
      </c>
      <c r="L1329" s="882">
        <f t="shared" si="187"/>
        <v>665</v>
      </c>
      <c r="M1329" s="884">
        <v>51</v>
      </c>
      <c r="N1329" s="795">
        <f t="shared" si="176"/>
        <v>102315.78947368421</v>
      </c>
      <c r="O1329" s="17">
        <f t="shared" si="184"/>
        <v>1043621.052631579</v>
      </c>
    </row>
    <row r="1330" spans="1:15">
      <c r="A1330" s="874">
        <v>4</v>
      </c>
      <c r="B1330" s="875" t="s">
        <v>983</v>
      </c>
      <c r="C1330" s="874" t="s">
        <v>685</v>
      </c>
      <c r="D1330" s="883" t="s">
        <v>987</v>
      </c>
      <c r="E1330" s="876" t="s">
        <v>988</v>
      </c>
      <c r="F1330" s="877">
        <f t="shared" si="186"/>
        <v>4.68</v>
      </c>
      <c r="G1330" s="878">
        <v>4.68</v>
      </c>
      <c r="H1330" s="879"/>
      <c r="I1330" s="880"/>
      <c r="J1330" s="881">
        <v>1800000</v>
      </c>
      <c r="K1330" s="880">
        <v>12</v>
      </c>
      <c r="L1330" s="882">
        <f t="shared" si="187"/>
        <v>665</v>
      </c>
      <c r="M1330" s="65">
        <v>66</v>
      </c>
      <c r="N1330" s="795">
        <f t="shared" si="176"/>
        <v>102315.78947368421</v>
      </c>
      <c r="O1330" s="17">
        <f t="shared" si="184"/>
        <v>1350568.4210526317</v>
      </c>
    </row>
    <row r="1331" spans="1:15">
      <c r="A1331" s="874">
        <v>5</v>
      </c>
      <c r="B1331" s="875" t="s">
        <v>983</v>
      </c>
      <c r="C1331" s="874" t="s">
        <v>685</v>
      </c>
      <c r="D1331" s="875" t="s">
        <v>989</v>
      </c>
      <c r="E1331" s="876" t="s">
        <v>3</v>
      </c>
      <c r="F1331" s="877">
        <f t="shared" si="186"/>
        <v>4.34</v>
      </c>
      <c r="G1331" s="879">
        <v>4.34</v>
      </c>
      <c r="H1331" s="879"/>
      <c r="I1331" s="880"/>
      <c r="J1331" s="881">
        <v>1800000</v>
      </c>
      <c r="K1331" s="880">
        <v>12</v>
      </c>
      <c r="L1331" s="882">
        <f t="shared" si="187"/>
        <v>665</v>
      </c>
      <c r="M1331" s="65">
        <v>134</v>
      </c>
      <c r="N1331" s="795">
        <f t="shared" si="176"/>
        <v>94882.5910931174</v>
      </c>
      <c r="O1331" s="17">
        <f t="shared" si="184"/>
        <v>2542853.4412955465</v>
      </c>
    </row>
    <row r="1332" spans="1:15">
      <c r="A1332" s="874">
        <v>6</v>
      </c>
      <c r="B1332" s="875" t="s">
        <v>983</v>
      </c>
      <c r="C1332" s="874" t="s">
        <v>685</v>
      </c>
      <c r="D1332" s="883" t="s">
        <v>990</v>
      </c>
      <c r="E1332" s="876" t="s">
        <v>812</v>
      </c>
      <c r="F1332" s="877">
        <f t="shared" si="186"/>
        <v>5.77</v>
      </c>
      <c r="G1332" s="878">
        <v>5.42</v>
      </c>
      <c r="H1332" s="885">
        <v>0.35</v>
      </c>
      <c r="I1332" s="880"/>
      <c r="J1332" s="881">
        <v>1800000</v>
      </c>
      <c r="K1332" s="880">
        <v>12</v>
      </c>
      <c r="L1332" s="882">
        <f t="shared" si="187"/>
        <v>665</v>
      </c>
      <c r="M1332" s="65">
        <v>34</v>
      </c>
      <c r="N1332" s="795">
        <f t="shared" si="176"/>
        <v>126145.74898785424</v>
      </c>
      <c r="O1332" s="17">
        <f t="shared" si="184"/>
        <v>857791.0931174088</v>
      </c>
    </row>
    <row r="1333" spans="1:15">
      <c r="A1333" s="874">
        <v>7</v>
      </c>
      <c r="B1333" s="875" t="s">
        <v>983</v>
      </c>
      <c r="C1333" s="874" t="s">
        <v>685</v>
      </c>
      <c r="D1333" s="875" t="s">
        <v>991</v>
      </c>
      <c r="E1333" s="876" t="s">
        <v>505</v>
      </c>
      <c r="F1333" s="877">
        <f t="shared" si="186"/>
        <v>5.17</v>
      </c>
      <c r="G1333" s="885">
        <v>5.0199999999999996</v>
      </c>
      <c r="H1333" s="885">
        <v>0.15</v>
      </c>
      <c r="I1333" s="880"/>
      <c r="J1333" s="881">
        <v>1800000</v>
      </c>
      <c r="K1333" s="880">
        <v>12</v>
      </c>
      <c r="L1333" s="882">
        <f t="shared" si="187"/>
        <v>665</v>
      </c>
      <c r="M1333" s="65">
        <v>102</v>
      </c>
      <c r="N1333" s="795">
        <f t="shared" si="176"/>
        <v>113028.34008097167</v>
      </c>
      <c r="O1333" s="17">
        <f t="shared" si="184"/>
        <v>2305778.1376518225</v>
      </c>
    </row>
    <row r="1334" spans="1:15">
      <c r="A1334" s="874">
        <v>8</v>
      </c>
      <c r="B1334" s="875" t="s">
        <v>983</v>
      </c>
      <c r="C1334" s="874" t="s">
        <v>685</v>
      </c>
      <c r="D1334" s="875" t="s">
        <v>992</v>
      </c>
      <c r="E1334" s="876" t="s">
        <v>117</v>
      </c>
      <c r="F1334" s="886">
        <f>G1334+H1334+I1334</f>
        <v>4.34</v>
      </c>
      <c r="G1334" s="885">
        <v>4.34</v>
      </c>
      <c r="H1334" s="885"/>
      <c r="I1334" s="880"/>
      <c r="J1334" s="881">
        <v>1800000</v>
      </c>
      <c r="K1334" s="880">
        <v>12</v>
      </c>
      <c r="L1334" s="882">
        <f t="shared" si="187"/>
        <v>665</v>
      </c>
      <c r="M1334" s="65">
        <v>62</v>
      </c>
      <c r="N1334" s="795">
        <f t="shared" si="176"/>
        <v>94882.5910931174</v>
      </c>
      <c r="O1334" s="17">
        <f t="shared" si="184"/>
        <v>1176544.1295546559</v>
      </c>
    </row>
    <row r="1335" spans="1:15">
      <c r="A1335" s="874">
        <v>9</v>
      </c>
      <c r="B1335" s="875" t="s">
        <v>983</v>
      </c>
      <c r="C1335" s="874" t="s">
        <v>685</v>
      </c>
      <c r="D1335" s="883" t="s">
        <v>993</v>
      </c>
      <c r="E1335" s="876" t="s">
        <v>994</v>
      </c>
      <c r="F1335" s="877">
        <f t="shared" ref="F1335:F1348" si="188">+G1335+H1335</f>
        <v>3.65</v>
      </c>
      <c r="G1335" s="879">
        <v>3.65</v>
      </c>
      <c r="H1335" s="879"/>
      <c r="I1335" s="880"/>
      <c r="J1335" s="881">
        <v>1800000</v>
      </c>
      <c r="K1335" s="880">
        <v>12</v>
      </c>
      <c r="L1335" s="882">
        <f t="shared" si="187"/>
        <v>665</v>
      </c>
      <c r="M1335" s="884">
        <f>32-11</f>
        <v>21</v>
      </c>
      <c r="N1335" s="795">
        <f t="shared" si="176"/>
        <v>79797.570850202435</v>
      </c>
      <c r="O1335" s="17">
        <f t="shared" si="184"/>
        <v>335149.79757085023</v>
      </c>
    </row>
    <row r="1336" spans="1:15">
      <c r="A1336" s="874">
        <v>10</v>
      </c>
      <c r="B1336" s="875" t="s">
        <v>983</v>
      </c>
      <c r="C1336" s="874" t="s">
        <v>685</v>
      </c>
      <c r="D1336" s="883" t="s">
        <v>993</v>
      </c>
      <c r="E1336" s="876" t="s">
        <v>994</v>
      </c>
      <c r="F1336" s="877">
        <f t="shared" si="188"/>
        <v>3.96</v>
      </c>
      <c r="G1336" s="879">
        <v>3.96</v>
      </c>
      <c r="H1336" s="879"/>
      <c r="I1336" s="880"/>
      <c r="J1336" s="881">
        <v>1800000</v>
      </c>
      <c r="K1336" s="880">
        <v>12</v>
      </c>
      <c r="L1336" s="882">
        <f t="shared" si="187"/>
        <v>665</v>
      </c>
      <c r="M1336" s="884">
        <v>11</v>
      </c>
      <c r="N1336" s="795">
        <f t="shared" si="176"/>
        <v>86574.898785425103</v>
      </c>
      <c r="O1336" s="17">
        <f t="shared" si="184"/>
        <v>190464.77732793521</v>
      </c>
    </row>
    <row r="1337" spans="1:15">
      <c r="A1337" s="874">
        <v>11</v>
      </c>
      <c r="B1337" s="875" t="s">
        <v>983</v>
      </c>
      <c r="C1337" s="874" t="s">
        <v>685</v>
      </c>
      <c r="D1337" s="883" t="s">
        <v>377</v>
      </c>
      <c r="E1337" s="876" t="s">
        <v>117</v>
      </c>
      <c r="F1337" s="877">
        <f t="shared" si="188"/>
        <v>3.99</v>
      </c>
      <c r="G1337" s="878">
        <v>3.99</v>
      </c>
      <c r="H1337" s="879"/>
      <c r="I1337" s="880"/>
      <c r="J1337" s="881">
        <v>1800000</v>
      </c>
      <c r="K1337" s="880">
        <v>12</v>
      </c>
      <c r="L1337" s="882">
        <f t="shared" si="187"/>
        <v>665</v>
      </c>
      <c r="M1337" s="65">
        <v>6</v>
      </c>
      <c r="N1337" s="795">
        <f t="shared" si="176"/>
        <v>87230.769230769234</v>
      </c>
      <c r="O1337" s="17">
        <f t="shared" si="184"/>
        <v>104676.92307692309</v>
      </c>
    </row>
    <row r="1338" spans="1:15">
      <c r="A1338" s="874">
        <v>12</v>
      </c>
      <c r="B1338" s="875" t="s">
        <v>983</v>
      </c>
      <c r="C1338" s="874" t="s">
        <v>685</v>
      </c>
      <c r="D1338" s="883" t="s">
        <v>844</v>
      </c>
      <c r="E1338" s="876" t="s">
        <v>995</v>
      </c>
      <c r="F1338" s="877">
        <f t="shared" si="188"/>
        <v>3.66</v>
      </c>
      <c r="G1338" s="879">
        <v>3.66</v>
      </c>
      <c r="H1338" s="879"/>
      <c r="I1338" s="880"/>
      <c r="J1338" s="881">
        <v>1800000</v>
      </c>
      <c r="K1338" s="880">
        <v>12</v>
      </c>
      <c r="L1338" s="882">
        <f t="shared" si="187"/>
        <v>665</v>
      </c>
      <c r="M1338" s="65">
        <v>34</v>
      </c>
      <c r="N1338" s="795">
        <f t="shared" si="176"/>
        <v>80016.194331983803</v>
      </c>
      <c r="O1338" s="17">
        <f t="shared" si="184"/>
        <v>544110.12145748991</v>
      </c>
    </row>
    <row r="1339" spans="1:15">
      <c r="A1339" s="874">
        <v>13</v>
      </c>
      <c r="B1339" s="875" t="s">
        <v>983</v>
      </c>
      <c r="C1339" s="874" t="s">
        <v>685</v>
      </c>
      <c r="D1339" s="875" t="s">
        <v>801</v>
      </c>
      <c r="E1339" s="876" t="s">
        <v>861</v>
      </c>
      <c r="F1339" s="877">
        <f t="shared" si="188"/>
        <v>4.49</v>
      </c>
      <c r="G1339" s="878">
        <v>4.34</v>
      </c>
      <c r="H1339" s="885">
        <v>0.15</v>
      </c>
      <c r="I1339" s="880"/>
      <c r="J1339" s="881">
        <v>1800000</v>
      </c>
      <c r="K1339" s="880">
        <v>12</v>
      </c>
      <c r="L1339" s="882">
        <f t="shared" si="187"/>
        <v>665</v>
      </c>
      <c r="M1339" s="65">
        <v>34</v>
      </c>
      <c r="N1339" s="795">
        <f t="shared" si="176"/>
        <v>98161.943319838043</v>
      </c>
      <c r="O1339" s="17">
        <f t="shared" si="184"/>
        <v>667501.21457489871</v>
      </c>
    </row>
    <row r="1340" spans="1:15">
      <c r="A1340" s="874">
        <v>14</v>
      </c>
      <c r="B1340" s="875" t="s">
        <v>983</v>
      </c>
      <c r="C1340" s="874" t="s">
        <v>685</v>
      </c>
      <c r="D1340" s="883" t="s">
        <v>333</v>
      </c>
      <c r="E1340" s="876" t="s">
        <v>122</v>
      </c>
      <c r="F1340" s="877">
        <f t="shared" si="188"/>
        <v>3.99</v>
      </c>
      <c r="G1340" s="879">
        <v>3.99</v>
      </c>
      <c r="H1340" s="879"/>
      <c r="I1340" s="880"/>
      <c r="J1340" s="881">
        <v>1800000</v>
      </c>
      <c r="K1340" s="880">
        <v>12</v>
      </c>
      <c r="L1340" s="882">
        <f t="shared" si="187"/>
        <v>665</v>
      </c>
      <c r="M1340" s="65">
        <v>33</v>
      </c>
      <c r="N1340" s="795">
        <f t="shared" si="176"/>
        <v>87230.769230769234</v>
      </c>
      <c r="O1340" s="17">
        <f t="shared" si="184"/>
        <v>575723.07692307699</v>
      </c>
    </row>
    <row r="1341" spans="1:15">
      <c r="A1341" s="874">
        <v>15</v>
      </c>
      <c r="B1341" s="875" t="s">
        <v>983</v>
      </c>
      <c r="C1341" s="874" t="s">
        <v>685</v>
      </c>
      <c r="D1341" s="883" t="s">
        <v>996</v>
      </c>
      <c r="E1341" s="876" t="s">
        <v>905</v>
      </c>
      <c r="F1341" s="877">
        <f t="shared" si="188"/>
        <v>4</v>
      </c>
      <c r="G1341" s="878">
        <v>4</v>
      </c>
      <c r="H1341" s="879"/>
      <c r="I1341" s="880"/>
      <c r="J1341" s="881">
        <v>1800000</v>
      </c>
      <c r="K1341" s="880">
        <v>12</v>
      </c>
      <c r="L1341" s="882">
        <f t="shared" si="187"/>
        <v>665</v>
      </c>
      <c r="M1341" s="65">
        <v>35</v>
      </c>
      <c r="N1341" s="795">
        <f t="shared" si="176"/>
        <v>87449.392712550616</v>
      </c>
      <c r="O1341" s="17">
        <f t="shared" si="184"/>
        <v>612145.74898785434</v>
      </c>
    </row>
    <row r="1342" spans="1:15">
      <c r="A1342" s="874">
        <v>16</v>
      </c>
      <c r="B1342" s="875" t="s">
        <v>983</v>
      </c>
      <c r="C1342" s="874" t="s">
        <v>685</v>
      </c>
      <c r="D1342" s="875" t="s">
        <v>997</v>
      </c>
      <c r="E1342" s="876" t="s">
        <v>988</v>
      </c>
      <c r="F1342" s="877">
        <f t="shared" si="188"/>
        <v>5.36</v>
      </c>
      <c r="G1342" s="879">
        <v>5.36</v>
      </c>
      <c r="H1342" s="879"/>
      <c r="I1342" s="880"/>
      <c r="J1342" s="881">
        <v>1800000</v>
      </c>
      <c r="K1342" s="880">
        <v>12</v>
      </c>
      <c r="L1342" s="882">
        <f t="shared" si="187"/>
        <v>665</v>
      </c>
      <c r="M1342" s="65">
        <v>33</v>
      </c>
      <c r="N1342" s="795">
        <f t="shared" si="176"/>
        <v>117182.18623481783</v>
      </c>
      <c r="O1342" s="17">
        <f t="shared" si="184"/>
        <v>773402.42914979777</v>
      </c>
    </row>
    <row r="1343" spans="1:15">
      <c r="A1343" s="874">
        <v>17</v>
      </c>
      <c r="B1343" s="875" t="s">
        <v>983</v>
      </c>
      <c r="C1343" s="874" t="s">
        <v>685</v>
      </c>
      <c r="D1343" s="875" t="s">
        <v>997</v>
      </c>
      <c r="E1343" s="876" t="s">
        <v>721</v>
      </c>
      <c r="F1343" s="877">
        <f t="shared" si="188"/>
        <v>5.36</v>
      </c>
      <c r="G1343" s="879">
        <v>5.36</v>
      </c>
      <c r="H1343" s="879"/>
      <c r="I1343" s="880"/>
      <c r="J1343" s="881">
        <v>1800000</v>
      </c>
      <c r="K1343" s="880">
        <v>12</v>
      </c>
      <c r="L1343" s="882">
        <f t="shared" si="187"/>
        <v>665</v>
      </c>
      <c r="M1343" s="65">
        <v>134</v>
      </c>
      <c r="N1343" s="795">
        <f t="shared" ref="N1343:N1406" si="189">(F1343*J1343*K1343)/L1343*35/52</f>
        <v>117182.18623481783</v>
      </c>
      <c r="O1343" s="17">
        <f t="shared" si="184"/>
        <v>3140482.5910931178</v>
      </c>
    </row>
    <row r="1344" spans="1:15">
      <c r="A1344" s="874">
        <v>18</v>
      </c>
      <c r="B1344" s="875" t="s">
        <v>983</v>
      </c>
      <c r="C1344" s="874" t="s">
        <v>685</v>
      </c>
      <c r="D1344" s="883" t="s">
        <v>998</v>
      </c>
      <c r="E1344" s="876" t="s">
        <v>665</v>
      </c>
      <c r="F1344" s="877">
        <f t="shared" si="188"/>
        <v>4.68</v>
      </c>
      <c r="G1344" s="878">
        <v>4.68</v>
      </c>
      <c r="H1344" s="879"/>
      <c r="I1344" s="880"/>
      <c r="J1344" s="881">
        <v>1800000</v>
      </c>
      <c r="K1344" s="880">
        <v>12</v>
      </c>
      <c r="L1344" s="882">
        <f t="shared" si="187"/>
        <v>665</v>
      </c>
      <c r="M1344" s="65">
        <v>32</v>
      </c>
      <c r="N1344" s="795">
        <f t="shared" si="189"/>
        <v>102315.78947368421</v>
      </c>
      <c r="O1344" s="17">
        <f t="shared" si="184"/>
        <v>654821.05263157899</v>
      </c>
    </row>
    <row r="1345" spans="1:15">
      <c r="A1345" s="874">
        <v>19</v>
      </c>
      <c r="B1345" s="887" t="s">
        <v>983</v>
      </c>
      <c r="C1345" s="888" t="s">
        <v>685</v>
      </c>
      <c r="D1345" s="887" t="s">
        <v>999</v>
      </c>
      <c r="E1345" s="889" t="s">
        <v>861</v>
      </c>
      <c r="F1345" s="890">
        <f t="shared" si="188"/>
        <v>4.68</v>
      </c>
      <c r="G1345" s="891">
        <v>4.68</v>
      </c>
      <c r="H1345" s="892"/>
      <c r="I1345" s="751"/>
      <c r="J1345" s="752">
        <v>1800000</v>
      </c>
      <c r="K1345" s="751">
        <v>12</v>
      </c>
      <c r="L1345" s="893">
        <f t="shared" si="187"/>
        <v>665</v>
      </c>
      <c r="M1345" s="894">
        <v>8</v>
      </c>
      <c r="N1345" s="795">
        <f t="shared" si="189"/>
        <v>102315.78947368421</v>
      </c>
      <c r="O1345" s="17">
        <f t="shared" si="184"/>
        <v>163705.26315789475</v>
      </c>
    </row>
    <row r="1346" spans="1:15">
      <c r="A1346" s="874">
        <v>20</v>
      </c>
      <c r="B1346" s="895" t="s">
        <v>983</v>
      </c>
      <c r="C1346" s="888" t="s">
        <v>685</v>
      </c>
      <c r="D1346" s="895" t="s">
        <v>999</v>
      </c>
      <c r="E1346" s="896" t="s">
        <v>861</v>
      </c>
      <c r="F1346" s="897">
        <f t="shared" si="188"/>
        <v>5.0199999999999996</v>
      </c>
      <c r="G1346" s="898">
        <v>5.0199999999999996</v>
      </c>
      <c r="H1346" s="898"/>
      <c r="I1346" s="898"/>
      <c r="J1346" s="752">
        <v>1800000</v>
      </c>
      <c r="K1346" s="751">
        <v>12</v>
      </c>
      <c r="L1346" s="893">
        <f t="shared" si="187"/>
        <v>665</v>
      </c>
      <c r="M1346" s="896">
        <f>84-8</f>
        <v>76</v>
      </c>
      <c r="N1346" s="795">
        <f t="shared" si="189"/>
        <v>109748.98785425101</v>
      </c>
      <c r="O1346" s="17">
        <f t="shared" si="184"/>
        <v>1668184.6153846155</v>
      </c>
    </row>
    <row r="1347" spans="1:15">
      <c r="A1347" s="874">
        <v>21</v>
      </c>
      <c r="B1347" s="887" t="s">
        <v>1000</v>
      </c>
      <c r="C1347" s="899" t="s">
        <v>678</v>
      </c>
      <c r="D1347" s="889" t="s">
        <v>985</v>
      </c>
      <c r="E1347" s="889" t="s">
        <v>986</v>
      </c>
      <c r="F1347" s="890">
        <f t="shared" si="188"/>
        <v>4.34</v>
      </c>
      <c r="G1347" s="892">
        <v>4.34</v>
      </c>
      <c r="H1347" s="892"/>
      <c r="I1347" s="751"/>
      <c r="J1347" s="752">
        <v>1800000</v>
      </c>
      <c r="K1347" s="751">
        <v>12</v>
      </c>
      <c r="L1347" s="893">
        <f t="shared" si="187"/>
        <v>665</v>
      </c>
      <c r="M1347" s="894">
        <f>105-51</f>
        <v>54</v>
      </c>
      <c r="N1347" s="795">
        <f t="shared" si="189"/>
        <v>94882.5910931174</v>
      </c>
      <c r="O1347" s="17">
        <f t="shared" si="184"/>
        <v>1024731.983805668</v>
      </c>
    </row>
    <row r="1348" spans="1:15">
      <c r="A1348" s="874">
        <v>22</v>
      </c>
      <c r="B1348" s="887" t="s">
        <v>1000</v>
      </c>
      <c r="C1348" s="899" t="s">
        <v>678</v>
      </c>
      <c r="D1348" s="889" t="s">
        <v>985</v>
      </c>
      <c r="E1348" s="889" t="s">
        <v>986</v>
      </c>
      <c r="F1348" s="890">
        <f t="shared" si="188"/>
        <v>4.68</v>
      </c>
      <c r="G1348" s="892">
        <v>4.68</v>
      </c>
      <c r="H1348" s="892"/>
      <c r="I1348" s="751"/>
      <c r="J1348" s="752">
        <v>1800000</v>
      </c>
      <c r="K1348" s="751">
        <v>12</v>
      </c>
      <c r="L1348" s="893">
        <f t="shared" si="187"/>
        <v>665</v>
      </c>
      <c r="M1348" s="894">
        <f>17*3</f>
        <v>51</v>
      </c>
      <c r="N1348" s="795">
        <f t="shared" si="189"/>
        <v>102315.78947368421</v>
      </c>
      <c r="O1348" s="17">
        <f t="shared" si="184"/>
        <v>1043621.052631579</v>
      </c>
    </row>
    <row r="1349" spans="1:15">
      <c r="A1349" s="874">
        <v>23</v>
      </c>
      <c r="B1349" s="875" t="s">
        <v>1000</v>
      </c>
      <c r="C1349" s="900" t="s">
        <v>678</v>
      </c>
      <c r="D1349" s="876" t="s">
        <v>987</v>
      </c>
      <c r="E1349" s="876" t="s">
        <v>861</v>
      </c>
      <c r="F1349" s="886">
        <f>G1349+H1349+I1349</f>
        <v>4.68</v>
      </c>
      <c r="G1349" s="878">
        <v>4.68</v>
      </c>
      <c r="H1349" s="879"/>
      <c r="I1349" s="880"/>
      <c r="J1349" s="881">
        <v>1800000</v>
      </c>
      <c r="K1349" s="880">
        <v>12</v>
      </c>
      <c r="L1349" s="882">
        <f t="shared" si="187"/>
        <v>665</v>
      </c>
      <c r="M1349" s="65">
        <v>105</v>
      </c>
      <c r="N1349" s="795">
        <f t="shared" si="189"/>
        <v>102315.78947368421</v>
      </c>
      <c r="O1349" s="17">
        <f t="shared" si="184"/>
        <v>2148631.5789473685</v>
      </c>
    </row>
    <row r="1350" spans="1:15">
      <c r="A1350" s="874">
        <v>24</v>
      </c>
      <c r="B1350" s="875" t="s">
        <v>1000</v>
      </c>
      <c r="C1350" s="900" t="s">
        <v>678</v>
      </c>
      <c r="D1350" s="876" t="s">
        <v>989</v>
      </c>
      <c r="E1350" s="876" t="s">
        <v>3</v>
      </c>
      <c r="F1350" s="886">
        <f>G1350+H1350+I1350</f>
        <v>4.34</v>
      </c>
      <c r="G1350" s="878">
        <v>4.34</v>
      </c>
      <c r="H1350" s="879"/>
      <c r="I1350" s="880"/>
      <c r="J1350" s="881">
        <v>1800000</v>
      </c>
      <c r="K1350" s="880">
        <v>12</v>
      </c>
      <c r="L1350" s="901">
        <f t="shared" si="187"/>
        <v>665</v>
      </c>
      <c r="M1350" s="65">
        <v>140</v>
      </c>
      <c r="N1350" s="795">
        <f t="shared" si="189"/>
        <v>94882.5910931174</v>
      </c>
      <c r="O1350" s="17">
        <f t="shared" si="184"/>
        <v>2656712.5506072873</v>
      </c>
    </row>
    <row r="1351" spans="1:15">
      <c r="A1351" s="874">
        <v>25</v>
      </c>
      <c r="B1351" s="875" t="s">
        <v>1000</v>
      </c>
      <c r="C1351" s="900" t="s">
        <v>678</v>
      </c>
      <c r="D1351" s="876" t="s">
        <v>992</v>
      </c>
      <c r="E1351" s="876" t="s">
        <v>117</v>
      </c>
      <c r="F1351" s="886">
        <f>G1351+H1351+I1351</f>
        <v>4.34</v>
      </c>
      <c r="G1351" s="878">
        <v>4.34</v>
      </c>
      <c r="H1351" s="879"/>
      <c r="I1351" s="880"/>
      <c r="J1351" s="881">
        <v>1800000</v>
      </c>
      <c r="K1351" s="880">
        <v>12</v>
      </c>
      <c r="L1351" s="901">
        <f t="shared" si="187"/>
        <v>665</v>
      </c>
      <c r="M1351" s="65">
        <v>70</v>
      </c>
      <c r="N1351" s="795">
        <f t="shared" si="189"/>
        <v>94882.5910931174</v>
      </c>
      <c r="O1351" s="17">
        <f t="shared" si="184"/>
        <v>1328356.2753036437</v>
      </c>
    </row>
    <row r="1352" spans="1:15">
      <c r="A1352" s="874">
        <v>26</v>
      </c>
      <c r="B1352" s="887" t="s">
        <v>1000</v>
      </c>
      <c r="C1352" s="899" t="s">
        <v>678</v>
      </c>
      <c r="D1352" s="889" t="s">
        <v>993</v>
      </c>
      <c r="E1352" s="889" t="s">
        <v>994</v>
      </c>
      <c r="F1352" s="890">
        <f>+G1352+H1352</f>
        <v>3.65</v>
      </c>
      <c r="G1352" s="892">
        <v>3.65</v>
      </c>
      <c r="H1352" s="892"/>
      <c r="I1352" s="751"/>
      <c r="J1352" s="752">
        <v>1800000</v>
      </c>
      <c r="K1352" s="751">
        <v>12</v>
      </c>
      <c r="L1352" s="747">
        <f t="shared" si="187"/>
        <v>665</v>
      </c>
      <c r="M1352" s="894">
        <f>35-11</f>
        <v>24</v>
      </c>
      <c r="N1352" s="795">
        <f t="shared" si="189"/>
        <v>79797.570850202435</v>
      </c>
      <c r="O1352" s="17">
        <f t="shared" si="184"/>
        <v>383028.34008097171</v>
      </c>
    </row>
    <row r="1353" spans="1:15">
      <c r="A1353" s="874">
        <v>27</v>
      </c>
      <c r="B1353" s="887" t="s">
        <v>1000</v>
      </c>
      <c r="C1353" s="899" t="s">
        <v>678</v>
      </c>
      <c r="D1353" s="889" t="s">
        <v>993</v>
      </c>
      <c r="E1353" s="889" t="s">
        <v>994</v>
      </c>
      <c r="F1353" s="890">
        <f>+G1353+H1353</f>
        <v>3.96</v>
      </c>
      <c r="G1353" s="892">
        <v>3.96</v>
      </c>
      <c r="H1353" s="892"/>
      <c r="I1353" s="751"/>
      <c r="J1353" s="752">
        <v>1800000</v>
      </c>
      <c r="K1353" s="751">
        <v>12</v>
      </c>
      <c r="L1353" s="747">
        <f t="shared" si="187"/>
        <v>665</v>
      </c>
      <c r="M1353" s="894">
        <v>11</v>
      </c>
      <c r="N1353" s="795">
        <f t="shared" si="189"/>
        <v>86574.898785425103</v>
      </c>
      <c r="O1353" s="17">
        <f t="shared" si="184"/>
        <v>190464.77732793521</v>
      </c>
    </row>
    <row r="1354" spans="1:15">
      <c r="A1354" s="874">
        <v>28</v>
      </c>
      <c r="B1354" s="887" t="s">
        <v>1000</v>
      </c>
      <c r="C1354" s="899" t="s">
        <v>678</v>
      </c>
      <c r="D1354" s="889" t="s">
        <v>844</v>
      </c>
      <c r="E1354" s="889" t="s">
        <v>995</v>
      </c>
      <c r="F1354" s="749">
        <f t="shared" ref="F1354:F1369" si="190">G1354+H1354+I1354</f>
        <v>3.66</v>
      </c>
      <c r="G1354" s="892">
        <v>3.66</v>
      </c>
      <c r="H1354" s="892"/>
      <c r="I1354" s="751"/>
      <c r="J1354" s="752">
        <v>1800000</v>
      </c>
      <c r="K1354" s="751">
        <v>12</v>
      </c>
      <c r="L1354" s="747">
        <f t="shared" si="187"/>
        <v>665</v>
      </c>
      <c r="M1354" s="894">
        <v>35</v>
      </c>
      <c r="N1354" s="795">
        <f t="shared" si="189"/>
        <v>80016.194331983803</v>
      </c>
      <c r="O1354" s="17">
        <f t="shared" si="184"/>
        <v>560113.36032388662</v>
      </c>
    </row>
    <row r="1355" spans="1:15">
      <c r="A1355" s="874">
        <v>29</v>
      </c>
      <c r="B1355" s="887" t="s">
        <v>1000</v>
      </c>
      <c r="C1355" s="899" t="s">
        <v>678</v>
      </c>
      <c r="D1355" s="889" t="s">
        <v>1001</v>
      </c>
      <c r="E1355" s="889" t="s">
        <v>721</v>
      </c>
      <c r="F1355" s="749">
        <f t="shared" si="190"/>
        <v>4.88</v>
      </c>
      <c r="G1355" s="902">
        <v>4.68</v>
      </c>
      <c r="H1355" s="891">
        <v>0.2</v>
      </c>
      <c r="I1355" s="751"/>
      <c r="J1355" s="752">
        <v>1800000</v>
      </c>
      <c r="K1355" s="751">
        <v>12</v>
      </c>
      <c r="L1355" s="747">
        <f t="shared" si="187"/>
        <v>665</v>
      </c>
      <c r="M1355" s="894">
        <f>140-12</f>
        <v>128</v>
      </c>
      <c r="N1355" s="795">
        <f t="shared" si="189"/>
        <v>106688.25910931174</v>
      </c>
      <c r="O1355" s="17">
        <f t="shared" si="184"/>
        <v>2731219.4331983807</v>
      </c>
    </row>
    <row r="1356" spans="1:15">
      <c r="A1356" s="874">
        <v>30</v>
      </c>
      <c r="B1356" s="887" t="s">
        <v>1000</v>
      </c>
      <c r="C1356" s="899" t="s">
        <v>678</v>
      </c>
      <c r="D1356" s="889" t="s">
        <v>1001</v>
      </c>
      <c r="E1356" s="889" t="s">
        <v>721</v>
      </c>
      <c r="F1356" s="749">
        <f t="shared" si="190"/>
        <v>5.22</v>
      </c>
      <c r="G1356" s="902">
        <v>5.0199999999999996</v>
      </c>
      <c r="H1356" s="891">
        <v>0.2</v>
      </c>
      <c r="I1356" s="751"/>
      <c r="J1356" s="752">
        <v>1800000</v>
      </c>
      <c r="K1356" s="751">
        <v>12</v>
      </c>
      <c r="L1356" s="747">
        <f t="shared" si="187"/>
        <v>665</v>
      </c>
      <c r="M1356" s="894">
        <v>12</v>
      </c>
      <c r="N1356" s="795">
        <f t="shared" si="189"/>
        <v>114121.45748987855</v>
      </c>
      <c r="O1356" s="17">
        <f t="shared" si="184"/>
        <v>273891.49797570857</v>
      </c>
    </row>
    <row r="1357" spans="1:15">
      <c r="A1357" s="874">
        <v>31</v>
      </c>
      <c r="B1357" s="875" t="s">
        <v>1000</v>
      </c>
      <c r="C1357" s="900" t="s">
        <v>678</v>
      </c>
      <c r="D1357" s="876" t="s">
        <v>411</v>
      </c>
      <c r="E1357" s="876" t="s">
        <v>861</v>
      </c>
      <c r="F1357" s="886">
        <f t="shared" si="190"/>
        <v>4.68</v>
      </c>
      <c r="G1357" s="878">
        <v>4.68</v>
      </c>
      <c r="H1357" s="879"/>
      <c r="I1357" s="880"/>
      <c r="J1357" s="881">
        <v>1800000</v>
      </c>
      <c r="K1357" s="880">
        <v>12</v>
      </c>
      <c r="L1357" s="901">
        <f t="shared" si="187"/>
        <v>665</v>
      </c>
      <c r="M1357" s="65">
        <v>35</v>
      </c>
      <c r="N1357" s="795">
        <f t="shared" si="189"/>
        <v>102315.78947368421</v>
      </c>
      <c r="O1357" s="17">
        <f t="shared" si="184"/>
        <v>716210.52631578955</v>
      </c>
    </row>
    <row r="1358" spans="1:15">
      <c r="A1358" s="874">
        <v>32</v>
      </c>
      <c r="B1358" s="875" t="s">
        <v>1000</v>
      </c>
      <c r="C1358" s="900" t="s">
        <v>678</v>
      </c>
      <c r="D1358" s="876" t="s">
        <v>1002</v>
      </c>
      <c r="E1358" s="876" t="s">
        <v>505</v>
      </c>
      <c r="F1358" s="886">
        <f t="shared" si="190"/>
        <v>4.34</v>
      </c>
      <c r="G1358" s="878">
        <v>4.34</v>
      </c>
      <c r="H1358" s="879"/>
      <c r="I1358" s="880"/>
      <c r="J1358" s="881">
        <v>1800000</v>
      </c>
      <c r="K1358" s="880">
        <v>12</v>
      </c>
      <c r="L1358" s="901">
        <f t="shared" si="187"/>
        <v>665</v>
      </c>
      <c r="M1358" s="65">
        <v>105</v>
      </c>
      <c r="N1358" s="795">
        <f t="shared" si="189"/>
        <v>94882.5910931174</v>
      </c>
      <c r="O1358" s="17">
        <f t="shared" si="184"/>
        <v>1992534.4129554655</v>
      </c>
    </row>
    <row r="1359" spans="1:15">
      <c r="A1359" s="874">
        <v>33</v>
      </c>
      <c r="B1359" s="875" t="s">
        <v>1000</v>
      </c>
      <c r="C1359" s="900" t="s">
        <v>678</v>
      </c>
      <c r="D1359" s="876" t="s">
        <v>1002</v>
      </c>
      <c r="E1359" s="876" t="s">
        <v>812</v>
      </c>
      <c r="F1359" s="886">
        <f t="shared" si="190"/>
        <v>4.34</v>
      </c>
      <c r="G1359" s="878">
        <v>4.34</v>
      </c>
      <c r="H1359" s="879"/>
      <c r="I1359" s="880"/>
      <c r="J1359" s="881">
        <v>1800000</v>
      </c>
      <c r="K1359" s="880">
        <v>12</v>
      </c>
      <c r="L1359" s="901">
        <f t="shared" si="187"/>
        <v>665</v>
      </c>
      <c r="M1359" s="65">
        <v>35</v>
      </c>
      <c r="N1359" s="795">
        <f t="shared" si="189"/>
        <v>94882.5910931174</v>
      </c>
      <c r="O1359" s="17">
        <f t="shared" si="184"/>
        <v>664178.13765182183</v>
      </c>
    </row>
    <row r="1360" spans="1:15">
      <c r="A1360" s="874">
        <v>34</v>
      </c>
      <c r="B1360" s="875" t="s">
        <v>1000</v>
      </c>
      <c r="C1360" s="900" t="s">
        <v>678</v>
      </c>
      <c r="D1360" s="876" t="s">
        <v>1002</v>
      </c>
      <c r="E1360" s="876" t="s">
        <v>988</v>
      </c>
      <c r="F1360" s="886">
        <f t="shared" si="190"/>
        <v>4.34</v>
      </c>
      <c r="G1360" s="878">
        <v>4.34</v>
      </c>
      <c r="H1360" s="879"/>
      <c r="I1360" s="880"/>
      <c r="J1360" s="881">
        <v>1800000</v>
      </c>
      <c r="K1360" s="880">
        <v>12</v>
      </c>
      <c r="L1360" s="901">
        <f t="shared" si="187"/>
        <v>665</v>
      </c>
      <c r="M1360" s="65">
        <v>105</v>
      </c>
      <c r="N1360" s="795">
        <f t="shared" si="189"/>
        <v>94882.5910931174</v>
      </c>
      <c r="O1360" s="17">
        <f t="shared" si="184"/>
        <v>1992534.4129554655</v>
      </c>
    </row>
    <row r="1361" spans="1:15">
      <c r="A1361" s="874">
        <v>35</v>
      </c>
      <c r="B1361" s="875" t="s">
        <v>1000</v>
      </c>
      <c r="C1361" s="900" t="s">
        <v>678</v>
      </c>
      <c r="D1361" s="876" t="s">
        <v>333</v>
      </c>
      <c r="E1361" s="876" t="s">
        <v>122</v>
      </c>
      <c r="F1361" s="886">
        <f t="shared" si="190"/>
        <v>3.99</v>
      </c>
      <c r="G1361" s="879">
        <v>3.99</v>
      </c>
      <c r="H1361" s="879"/>
      <c r="I1361" s="880"/>
      <c r="J1361" s="881">
        <v>1800000</v>
      </c>
      <c r="K1361" s="880">
        <v>12</v>
      </c>
      <c r="L1361" s="901">
        <f t="shared" si="187"/>
        <v>665</v>
      </c>
      <c r="M1361" s="65">
        <v>35</v>
      </c>
      <c r="N1361" s="795">
        <f t="shared" si="189"/>
        <v>87230.769230769234</v>
      </c>
      <c r="O1361" s="17">
        <f t="shared" si="184"/>
        <v>610615.38461538462</v>
      </c>
    </row>
    <row r="1362" spans="1:15">
      <c r="A1362" s="874">
        <v>36</v>
      </c>
      <c r="B1362" s="875" t="s">
        <v>1000</v>
      </c>
      <c r="C1362" s="900" t="s">
        <v>678</v>
      </c>
      <c r="D1362" s="876" t="s">
        <v>996</v>
      </c>
      <c r="E1362" s="876" t="s">
        <v>905</v>
      </c>
      <c r="F1362" s="886">
        <f t="shared" si="190"/>
        <v>4</v>
      </c>
      <c r="G1362" s="878">
        <v>4</v>
      </c>
      <c r="H1362" s="879"/>
      <c r="I1362" s="880"/>
      <c r="J1362" s="881">
        <v>1800000</v>
      </c>
      <c r="K1362" s="880">
        <v>12</v>
      </c>
      <c r="L1362" s="901">
        <f t="shared" si="187"/>
        <v>665</v>
      </c>
      <c r="M1362" s="65">
        <v>35</v>
      </c>
      <c r="N1362" s="795">
        <f t="shared" si="189"/>
        <v>87449.392712550616</v>
      </c>
      <c r="O1362" s="17">
        <f t="shared" si="184"/>
        <v>612145.74898785434</v>
      </c>
    </row>
    <row r="1363" spans="1:15">
      <c r="A1363" s="874">
        <v>37</v>
      </c>
      <c r="B1363" s="875" t="s">
        <v>1000</v>
      </c>
      <c r="C1363" s="900" t="s">
        <v>678</v>
      </c>
      <c r="D1363" s="876" t="s">
        <v>998</v>
      </c>
      <c r="E1363" s="876" t="s">
        <v>665</v>
      </c>
      <c r="F1363" s="886">
        <f t="shared" si="190"/>
        <v>4.68</v>
      </c>
      <c r="G1363" s="878">
        <v>4.68</v>
      </c>
      <c r="H1363" s="879"/>
      <c r="I1363" s="880"/>
      <c r="J1363" s="881">
        <v>1800000</v>
      </c>
      <c r="K1363" s="880">
        <v>12</v>
      </c>
      <c r="L1363" s="901">
        <f t="shared" si="187"/>
        <v>665</v>
      </c>
      <c r="M1363" s="65">
        <v>35</v>
      </c>
      <c r="N1363" s="795">
        <f t="shared" si="189"/>
        <v>102315.78947368421</v>
      </c>
      <c r="O1363" s="17">
        <f t="shared" si="184"/>
        <v>716210.52631578955</v>
      </c>
    </row>
    <row r="1364" spans="1:15">
      <c r="A1364" s="874">
        <v>38</v>
      </c>
      <c r="B1364" s="875" t="s">
        <v>1003</v>
      </c>
      <c r="C1364" s="900" t="s">
        <v>819</v>
      </c>
      <c r="D1364" s="875" t="s">
        <v>984</v>
      </c>
      <c r="E1364" s="876" t="s">
        <v>861</v>
      </c>
      <c r="F1364" s="886">
        <f t="shared" si="190"/>
        <v>4</v>
      </c>
      <c r="G1364" s="878">
        <v>4</v>
      </c>
      <c r="H1364" s="879"/>
      <c r="I1364" s="880"/>
      <c r="J1364" s="881">
        <v>1800000</v>
      </c>
      <c r="K1364" s="880">
        <v>12</v>
      </c>
      <c r="L1364" s="901">
        <f t="shared" si="187"/>
        <v>665</v>
      </c>
      <c r="M1364" s="65">
        <v>52</v>
      </c>
      <c r="N1364" s="795">
        <f t="shared" si="189"/>
        <v>87449.392712550616</v>
      </c>
      <c r="O1364" s="17">
        <f t="shared" si="184"/>
        <v>909473.68421052641</v>
      </c>
    </row>
    <row r="1365" spans="1:15">
      <c r="A1365" s="874">
        <v>39</v>
      </c>
      <c r="B1365" s="875" t="s">
        <v>1003</v>
      </c>
      <c r="C1365" s="900" t="s">
        <v>819</v>
      </c>
      <c r="D1365" s="875" t="s">
        <v>984</v>
      </c>
      <c r="E1365" s="876" t="s">
        <v>988</v>
      </c>
      <c r="F1365" s="886">
        <f t="shared" si="190"/>
        <v>4</v>
      </c>
      <c r="G1365" s="878">
        <v>4</v>
      </c>
      <c r="H1365" s="879"/>
      <c r="I1365" s="880"/>
      <c r="J1365" s="881">
        <v>1800000</v>
      </c>
      <c r="K1365" s="880">
        <v>12</v>
      </c>
      <c r="L1365" s="901">
        <f t="shared" si="187"/>
        <v>665</v>
      </c>
      <c r="M1365" s="65">
        <v>105</v>
      </c>
      <c r="N1365" s="795">
        <f t="shared" si="189"/>
        <v>87449.392712550616</v>
      </c>
      <c r="O1365" s="17">
        <f t="shared" si="184"/>
        <v>1836437.2469635629</v>
      </c>
    </row>
    <row r="1366" spans="1:15">
      <c r="A1366" s="874">
        <v>40</v>
      </c>
      <c r="B1366" s="875" t="s">
        <v>1003</v>
      </c>
      <c r="C1366" s="900" t="s">
        <v>819</v>
      </c>
      <c r="D1366" s="875" t="s">
        <v>1004</v>
      </c>
      <c r="E1366" s="876" t="s">
        <v>721</v>
      </c>
      <c r="F1366" s="886">
        <f t="shared" si="190"/>
        <v>5.0199999999999996</v>
      </c>
      <c r="G1366" s="885">
        <v>5.0199999999999996</v>
      </c>
      <c r="H1366" s="879"/>
      <c r="I1366" s="880"/>
      <c r="J1366" s="881">
        <v>1800000</v>
      </c>
      <c r="K1366" s="880">
        <v>12</v>
      </c>
      <c r="L1366" s="901">
        <f t="shared" si="187"/>
        <v>665</v>
      </c>
      <c r="M1366" s="65">
        <v>140</v>
      </c>
      <c r="N1366" s="795">
        <f t="shared" si="189"/>
        <v>109748.98785425101</v>
      </c>
      <c r="O1366" s="17">
        <f t="shared" si="184"/>
        <v>3072971.6599190286</v>
      </c>
    </row>
    <row r="1367" spans="1:15">
      <c r="A1367" s="874">
        <v>41</v>
      </c>
      <c r="B1367" s="875" t="s">
        <v>1003</v>
      </c>
      <c r="C1367" s="900" t="s">
        <v>819</v>
      </c>
      <c r="D1367" s="875" t="s">
        <v>991</v>
      </c>
      <c r="E1367" s="876" t="s">
        <v>505</v>
      </c>
      <c r="F1367" s="886">
        <f t="shared" si="190"/>
        <v>5.17</v>
      </c>
      <c r="G1367" s="885">
        <v>5.0199999999999996</v>
      </c>
      <c r="H1367" s="885">
        <v>0.15</v>
      </c>
      <c r="I1367" s="880"/>
      <c r="J1367" s="881">
        <v>1800000</v>
      </c>
      <c r="K1367" s="880">
        <v>12</v>
      </c>
      <c r="L1367" s="901">
        <f t="shared" si="187"/>
        <v>665</v>
      </c>
      <c r="M1367" s="65">
        <v>105</v>
      </c>
      <c r="N1367" s="795">
        <f t="shared" si="189"/>
        <v>113028.34008097167</v>
      </c>
      <c r="O1367" s="17">
        <f t="shared" si="184"/>
        <v>2373595.1417004052</v>
      </c>
    </row>
    <row r="1368" spans="1:15">
      <c r="A1368" s="874">
        <v>42</v>
      </c>
      <c r="B1368" s="875" t="s">
        <v>1003</v>
      </c>
      <c r="C1368" s="900" t="s">
        <v>819</v>
      </c>
      <c r="D1368" s="875" t="s">
        <v>992</v>
      </c>
      <c r="E1368" s="876" t="s">
        <v>117</v>
      </c>
      <c r="F1368" s="886">
        <f t="shared" si="190"/>
        <v>4.34</v>
      </c>
      <c r="G1368" s="885">
        <v>4.34</v>
      </c>
      <c r="H1368" s="885"/>
      <c r="I1368" s="880"/>
      <c r="J1368" s="881">
        <v>1800000</v>
      </c>
      <c r="K1368" s="880">
        <v>12</v>
      </c>
      <c r="L1368" s="901">
        <f t="shared" si="187"/>
        <v>665</v>
      </c>
      <c r="M1368" s="65">
        <v>64</v>
      </c>
      <c r="N1368" s="795">
        <f t="shared" si="189"/>
        <v>94882.5910931174</v>
      </c>
      <c r="O1368" s="17">
        <f t="shared" si="184"/>
        <v>1214497.1659919028</v>
      </c>
    </row>
    <row r="1369" spans="1:15">
      <c r="A1369" s="874">
        <v>43</v>
      </c>
      <c r="B1369" s="875" t="s">
        <v>1003</v>
      </c>
      <c r="C1369" s="900" t="s">
        <v>819</v>
      </c>
      <c r="D1369" s="883" t="s">
        <v>679</v>
      </c>
      <c r="E1369" s="876" t="s">
        <v>3</v>
      </c>
      <c r="F1369" s="886">
        <f t="shared" si="190"/>
        <v>4.34</v>
      </c>
      <c r="G1369" s="879">
        <v>4.34</v>
      </c>
      <c r="H1369" s="879"/>
      <c r="I1369" s="880"/>
      <c r="J1369" s="881">
        <v>1800000</v>
      </c>
      <c r="K1369" s="880">
        <v>12</v>
      </c>
      <c r="L1369" s="901">
        <f t="shared" si="187"/>
        <v>665</v>
      </c>
      <c r="M1369" s="65">
        <v>140</v>
      </c>
      <c r="N1369" s="795">
        <f t="shared" si="189"/>
        <v>94882.5910931174</v>
      </c>
      <c r="O1369" s="17">
        <f t="shared" si="184"/>
        <v>2656712.5506072873</v>
      </c>
    </row>
    <row r="1370" spans="1:15">
      <c r="A1370" s="874">
        <v>44</v>
      </c>
      <c r="B1370" s="875" t="s">
        <v>1003</v>
      </c>
      <c r="C1370" s="900" t="s">
        <v>819</v>
      </c>
      <c r="D1370" s="883" t="s">
        <v>993</v>
      </c>
      <c r="E1370" s="876" t="s">
        <v>994</v>
      </c>
      <c r="F1370" s="877">
        <f>+G1370+H1370</f>
        <v>3.65</v>
      </c>
      <c r="G1370" s="879">
        <v>3.65</v>
      </c>
      <c r="H1370" s="879"/>
      <c r="I1370" s="880"/>
      <c r="J1370" s="881">
        <v>1800000</v>
      </c>
      <c r="K1370" s="880">
        <v>12</v>
      </c>
      <c r="L1370" s="901">
        <f t="shared" si="187"/>
        <v>665</v>
      </c>
      <c r="M1370" s="884">
        <f>35-11</f>
        <v>24</v>
      </c>
      <c r="N1370" s="795">
        <f t="shared" si="189"/>
        <v>79797.570850202435</v>
      </c>
      <c r="O1370" s="17">
        <f t="shared" si="184"/>
        <v>383028.34008097171</v>
      </c>
    </row>
    <row r="1371" spans="1:15">
      <c r="A1371" s="874">
        <v>45</v>
      </c>
      <c r="B1371" s="875" t="s">
        <v>1003</v>
      </c>
      <c r="C1371" s="900" t="s">
        <v>819</v>
      </c>
      <c r="D1371" s="883" t="s">
        <v>993</v>
      </c>
      <c r="E1371" s="876" t="s">
        <v>994</v>
      </c>
      <c r="F1371" s="877">
        <f>+G1371+H1371</f>
        <v>3.96</v>
      </c>
      <c r="G1371" s="879">
        <v>3.96</v>
      </c>
      <c r="H1371" s="879"/>
      <c r="I1371" s="880"/>
      <c r="J1371" s="881">
        <v>1800000</v>
      </c>
      <c r="K1371" s="880">
        <v>12</v>
      </c>
      <c r="L1371" s="901">
        <f t="shared" si="187"/>
        <v>665</v>
      </c>
      <c r="M1371" s="884">
        <v>11</v>
      </c>
      <c r="N1371" s="795">
        <f t="shared" si="189"/>
        <v>86574.898785425103</v>
      </c>
      <c r="O1371" s="17">
        <f t="shared" si="184"/>
        <v>190464.77732793521</v>
      </c>
    </row>
    <row r="1372" spans="1:15">
      <c r="A1372" s="874">
        <v>46</v>
      </c>
      <c r="B1372" s="875" t="s">
        <v>1003</v>
      </c>
      <c r="C1372" s="900" t="s">
        <v>819</v>
      </c>
      <c r="D1372" s="875" t="s">
        <v>1005</v>
      </c>
      <c r="E1372" s="876" t="s">
        <v>861</v>
      </c>
      <c r="F1372" s="886">
        <f t="shared" ref="F1372:F1380" si="191">G1372+H1372+I1372</f>
        <v>4.54</v>
      </c>
      <c r="G1372" s="878">
        <v>4.34</v>
      </c>
      <c r="H1372" s="885">
        <v>0.2</v>
      </c>
      <c r="I1372" s="880"/>
      <c r="J1372" s="881">
        <v>1800000</v>
      </c>
      <c r="K1372" s="880">
        <v>12</v>
      </c>
      <c r="L1372" s="901">
        <f t="shared" si="187"/>
        <v>665</v>
      </c>
      <c r="M1372" s="65">
        <v>53</v>
      </c>
      <c r="N1372" s="795">
        <f t="shared" si="189"/>
        <v>99255.060728744924</v>
      </c>
      <c r="O1372" s="17">
        <f t="shared" si="184"/>
        <v>1052103.6437246962</v>
      </c>
    </row>
    <row r="1373" spans="1:15">
      <c r="A1373" s="874">
        <v>47</v>
      </c>
      <c r="B1373" s="875" t="s">
        <v>1003</v>
      </c>
      <c r="C1373" s="900" t="s">
        <v>819</v>
      </c>
      <c r="D1373" s="875" t="s">
        <v>1005</v>
      </c>
      <c r="E1373" s="876" t="s">
        <v>905</v>
      </c>
      <c r="F1373" s="886">
        <f t="shared" si="191"/>
        <v>4.54</v>
      </c>
      <c r="G1373" s="878">
        <v>4.34</v>
      </c>
      <c r="H1373" s="885">
        <v>0.2</v>
      </c>
      <c r="I1373" s="880"/>
      <c r="J1373" s="881">
        <v>1800000</v>
      </c>
      <c r="K1373" s="880">
        <v>12</v>
      </c>
      <c r="L1373" s="901">
        <f t="shared" si="187"/>
        <v>665</v>
      </c>
      <c r="M1373" s="65">
        <v>52</v>
      </c>
      <c r="N1373" s="795">
        <f t="shared" si="189"/>
        <v>99255.060728744924</v>
      </c>
      <c r="O1373" s="17">
        <f t="shared" si="184"/>
        <v>1032252.6315789474</v>
      </c>
    </row>
    <row r="1374" spans="1:15">
      <c r="A1374" s="874">
        <v>48</v>
      </c>
      <c r="B1374" s="875" t="s">
        <v>1003</v>
      </c>
      <c r="C1374" s="900" t="s">
        <v>819</v>
      </c>
      <c r="D1374" s="883" t="s">
        <v>377</v>
      </c>
      <c r="E1374" s="876" t="s">
        <v>117</v>
      </c>
      <c r="F1374" s="886">
        <f t="shared" si="191"/>
        <v>3.99</v>
      </c>
      <c r="G1374" s="878">
        <v>3.99</v>
      </c>
      <c r="H1374" s="879"/>
      <c r="I1374" s="880"/>
      <c r="J1374" s="881">
        <v>1800000</v>
      </c>
      <c r="K1374" s="880">
        <v>12</v>
      </c>
      <c r="L1374" s="901">
        <f t="shared" si="187"/>
        <v>665</v>
      </c>
      <c r="M1374" s="65">
        <v>6</v>
      </c>
      <c r="N1374" s="795">
        <f t="shared" si="189"/>
        <v>87230.769230769234</v>
      </c>
      <c r="O1374" s="17">
        <f t="shared" si="184"/>
        <v>104676.92307692309</v>
      </c>
    </row>
    <row r="1375" spans="1:15">
      <c r="A1375" s="874">
        <v>49</v>
      </c>
      <c r="B1375" s="875" t="s">
        <v>1003</v>
      </c>
      <c r="C1375" s="900" t="s">
        <v>819</v>
      </c>
      <c r="D1375" s="883" t="s">
        <v>844</v>
      </c>
      <c r="E1375" s="876" t="s">
        <v>995</v>
      </c>
      <c r="F1375" s="886">
        <f t="shared" si="191"/>
        <v>3.66</v>
      </c>
      <c r="G1375" s="879">
        <v>3.66</v>
      </c>
      <c r="H1375" s="879"/>
      <c r="I1375" s="880"/>
      <c r="J1375" s="881">
        <v>1800000</v>
      </c>
      <c r="K1375" s="880">
        <v>12</v>
      </c>
      <c r="L1375" s="901">
        <f t="shared" si="187"/>
        <v>665</v>
      </c>
      <c r="M1375" s="65">
        <v>35</v>
      </c>
      <c r="N1375" s="795">
        <f t="shared" si="189"/>
        <v>80016.194331983803</v>
      </c>
      <c r="O1375" s="17">
        <f t="shared" si="184"/>
        <v>560113.36032388662</v>
      </c>
    </row>
    <row r="1376" spans="1:15">
      <c r="A1376" s="874">
        <v>50</v>
      </c>
      <c r="B1376" s="875" t="s">
        <v>1003</v>
      </c>
      <c r="C1376" s="900" t="s">
        <v>819</v>
      </c>
      <c r="D1376" s="883" t="s">
        <v>411</v>
      </c>
      <c r="E1376" s="876" t="s">
        <v>861</v>
      </c>
      <c r="F1376" s="886">
        <f t="shared" si="191"/>
        <v>4.68</v>
      </c>
      <c r="G1376" s="878">
        <v>4.68</v>
      </c>
      <c r="H1376" s="879"/>
      <c r="I1376" s="880"/>
      <c r="J1376" s="881">
        <v>1800000</v>
      </c>
      <c r="K1376" s="880">
        <v>12</v>
      </c>
      <c r="L1376" s="901">
        <f t="shared" si="187"/>
        <v>665</v>
      </c>
      <c r="M1376" s="65">
        <v>35</v>
      </c>
      <c r="N1376" s="795">
        <f t="shared" si="189"/>
        <v>102315.78947368421</v>
      </c>
      <c r="O1376" s="17">
        <f t="shared" si="184"/>
        <v>716210.52631578955</v>
      </c>
    </row>
    <row r="1377" spans="1:15">
      <c r="A1377" s="874">
        <v>51</v>
      </c>
      <c r="B1377" s="875" t="s">
        <v>1003</v>
      </c>
      <c r="C1377" s="900" t="s">
        <v>819</v>
      </c>
      <c r="D1377" s="875" t="s">
        <v>472</v>
      </c>
      <c r="E1377" s="876" t="s">
        <v>986</v>
      </c>
      <c r="F1377" s="886">
        <f t="shared" si="191"/>
        <v>4.34</v>
      </c>
      <c r="G1377" s="878">
        <v>4.34</v>
      </c>
      <c r="H1377" s="879"/>
      <c r="I1377" s="880"/>
      <c r="J1377" s="881">
        <v>1800000</v>
      </c>
      <c r="K1377" s="880">
        <v>12</v>
      </c>
      <c r="L1377" s="901">
        <f t="shared" si="187"/>
        <v>665</v>
      </c>
      <c r="M1377" s="65">
        <v>105</v>
      </c>
      <c r="N1377" s="795">
        <f t="shared" si="189"/>
        <v>94882.5910931174</v>
      </c>
      <c r="O1377" s="17">
        <f t="shared" si="184"/>
        <v>1992534.4129554655</v>
      </c>
    </row>
    <row r="1378" spans="1:15">
      <c r="A1378" s="874">
        <v>52</v>
      </c>
      <c r="B1378" s="875" t="s">
        <v>1003</v>
      </c>
      <c r="C1378" s="900" t="s">
        <v>819</v>
      </c>
      <c r="D1378" s="883" t="s">
        <v>1002</v>
      </c>
      <c r="E1378" s="876" t="s">
        <v>812</v>
      </c>
      <c r="F1378" s="886">
        <f t="shared" si="191"/>
        <v>4.34</v>
      </c>
      <c r="G1378" s="878">
        <v>4.34</v>
      </c>
      <c r="H1378" s="879"/>
      <c r="I1378" s="880"/>
      <c r="J1378" s="881">
        <v>1800000</v>
      </c>
      <c r="K1378" s="880">
        <v>12</v>
      </c>
      <c r="L1378" s="901">
        <f t="shared" si="187"/>
        <v>665</v>
      </c>
      <c r="M1378" s="65">
        <v>35</v>
      </c>
      <c r="N1378" s="795">
        <f t="shared" si="189"/>
        <v>94882.5910931174</v>
      </c>
      <c r="O1378" s="17">
        <f t="shared" si="184"/>
        <v>664178.13765182183</v>
      </c>
    </row>
    <row r="1379" spans="1:15">
      <c r="A1379" s="874">
        <v>53</v>
      </c>
      <c r="B1379" s="875" t="s">
        <v>1003</v>
      </c>
      <c r="C1379" s="900" t="s">
        <v>819</v>
      </c>
      <c r="D1379" s="883" t="s">
        <v>333</v>
      </c>
      <c r="E1379" s="876" t="s">
        <v>122</v>
      </c>
      <c r="F1379" s="886">
        <f t="shared" si="191"/>
        <v>3.99</v>
      </c>
      <c r="G1379" s="879">
        <v>3.99</v>
      </c>
      <c r="H1379" s="879"/>
      <c r="I1379" s="880"/>
      <c r="J1379" s="881">
        <v>1800000</v>
      </c>
      <c r="K1379" s="880">
        <v>12</v>
      </c>
      <c r="L1379" s="901">
        <f t="shared" si="187"/>
        <v>665</v>
      </c>
      <c r="M1379" s="65">
        <v>35</v>
      </c>
      <c r="N1379" s="795">
        <f t="shared" si="189"/>
        <v>87230.769230769234</v>
      </c>
      <c r="O1379" s="17">
        <f t="shared" si="184"/>
        <v>610615.38461538462</v>
      </c>
    </row>
    <row r="1380" spans="1:15">
      <c r="A1380" s="874">
        <v>54</v>
      </c>
      <c r="B1380" s="875" t="s">
        <v>1003</v>
      </c>
      <c r="C1380" s="900" t="s">
        <v>819</v>
      </c>
      <c r="D1380" s="883" t="s">
        <v>998</v>
      </c>
      <c r="E1380" s="876" t="s">
        <v>665</v>
      </c>
      <c r="F1380" s="886">
        <f t="shared" si="191"/>
        <v>4.68</v>
      </c>
      <c r="G1380" s="878">
        <v>4.68</v>
      </c>
      <c r="H1380" s="879"/>
      <c r="I1380" s="880"/>
      <c r="J1380" s="881">
        <v>1800000</v>
      </c>
      <c r="K1380" s="880">
        <v>12</v>
      </c>
      <c r="L1380" s="901">
        <f t="shared" si="187"/>
        <v>665</v>
      </c>
      <c r="M1380" s="65">
        <v>35</v>
      </c>
      <c r="N1380" s="795">
        <f t="shared" si="189"/>
        <v>102315.78947368421</v>
      </c>
      <c r="O1380" s="17">
        <f t="shared" ref="O1380:O1423" si="192">N1380*0.2*M1380</f>
        <v>716210.52631578955</v>
      </c>
    </row>
    <row r="1381" spans="1:15">
      <c r="A1381" s="874">
        <v>55</v>
      </c>
      <c r="B1381" s="887" t="s">
        <v>1006</v>
      </c>
      <c r="C1381" s="899" t="s">
        <v>929</v>
      </c>
      <c r="D1381" s="903" t="s">
        <v>985</v>
      </c>
      <c r="E1381" s="889" t="s">
        <v>986</v>
      </c>
      <c r="F1381" s="890">
        <f>+G1381+H1381</f>
        <v>4.34</v>
      </c>
      <c r="G1381" s="892">
        <v>4.34</v>
      </c>
      <c r="H1381" s="892"/>
      <c r="I1381" s="751"/>
      <c r="J1381" s="752">
        <v>1800000</v>
      </c>
      <c r="K1381" s="751">
        <v>12</v>
      </c>
      <c r="L1381" s="747">
        <f t="shared" si="187"/>
        <v>665</v>
      </c>
      <c r="M1381" s="894">
        <f>105-M1382</f>
        <v>54</v>
      </c>
      <c r="N1381" s="795">
        <f t="shared" si="189"/>
        <v>94882.5910931174</v>
      </c>
      <c r="O1381" s="17">
        <f t="shared" si="192"/>
        <v>1024731.983805668</v>
      </c>
    </row>
    <row r="1382" spans="1:15">
      <c r="A1382" s="874">
        <v>56</v>
      </c>
      <c r="B1382" s="887" t="s">
        <v>1006</v>
      </c>
      <c r="C1382" s="899" t="s">
        <v>929</v>
      </c>
      <c r="D1382" s="903" t="s">
        <v>985</v>
      </c>
      <c r="E1382" s="889" t="s">
        <v>986</v>
      </c>
      <c r="F1382" s="890">
        <f>+G1382+H1382</f>
        <v>4.68</v>
      </c>
      <c r="G1382" s="892">
        <v>4.68</v>
      </c>
      <c r="H1382" s="892"/>
      <c r="I1382" s="751"/>
      <c r="J1382" s="752">
        <v>1800000</v>
      </c>
      <c r="K1382" s="751">
        <v>12</v>
      </c>
      <c r="L1382" s="747">
        <f t="shared" si="187"/>
        <v>665</v>
      </c>
      <c r="M1382" s="894">
        <f>17*3</f>
        <v>51</v>
      </c>
      <c r="N1382" s="795">
        <f t="shared" si="189"/>
        <v>102315.78947368421</v>
      </c>
      <c r="O1382" s="17">
        <f t="shared" si="192"/>
        <v>1043621.052631579</v>
      </c>
    </row>
    <row r="1383" spans="1:15" ht="30">
      <c r="A1383" s="874">
        <v>57</v>
      </c>
      <c r="B1383" s="887" t="s">
        <v>1006</v>
      </c>
      <c r="C1383" s="899" t="s">
        <v>929</v>
      </c>
      <c r="D1383" s="903" t="s">
        <v>985</v>
      </c>
      <c r="E1383" s="904" t="s">
        <v>171</v>
      </c>
      <c r="F1383" s="890">
        <f>+G1383+H1383</f>
        <v>4.34</v>
      </c>
      <c r="G1383" s="892">
        <v>4.34</v>
      </c>
      <c r="H1383" s="892"/>
      <c r="I1383" s="751"/>
      <c r="J1383" s="752">
        <v>1800000</v>
      </c>
      <c r="K1383" s="751">
        <v>12</v>
      </c>
      <c r="L1383" s="747">
        <f t="shared" si="187"/>
        <v>665</v>
      </c>
      <c r="M1383" s="894">
        <v>18</v>
      </c>
      <c r="N1383" s="795">
        <f t="shared" si="189"/>
        <v>94882.5910931174</v>
      </c>
      <c r="O1383" s="17">
        <f t="shared" si="192"/>
        <v>341577.32793522265</v>
      </c>
    </row>
    <row r="1384" spans="1:15">
      <c r="A1384" s="874">
        <v>58</v>
      </c>
      <c r="B1384" s="875" t="s">
        <v>1006</v>
      </c>
      <c r="C1384" s="900" t="s">
        <v>929</v>
      </c>
      <c r="D1384" s="875" t="s">
        <v>987</v>
      </c>
      <c r="E1384" s="876" t="s">
        <v>831</v>
      </c>
      <c r="F1384" s="886">
        <f>G1384+H1384+I1384</f>
        <v>4.68</v>
      </c>
      <c r="G1384" s="878">
        <v>4.68</v>
      </c>
      <c r="H1384" s="879"/>
      <c r="I1384" s="880"/>
      <c r="J1384" s="881">
        <v>1800000</v>
      </c>
      <c r="K1384" s="880">
        <v>12</v>
      </c>
      <c r="L1384" s="901">
        <f t="shared" si="187"/>
        <v>665</v>
      </c>
      <c r="M1384" s="65">
        <v>70</v>
      </c>
      <c r="N1384" s="795">
        <f t="shared" si="189"/>
        <v>102315.78947368421</v>
      </c>
      <c r="O1384" s="17">
        <f t="shared" si="192"/>
        <v>1432421.0526315791</v>
      </c>
    </row>
    <row r="1385" spans="1:15">
      <c r="A1385" s="874">
        <v>59</v>
      </c>
      <c r="B1385" s="875" t="s">
        <v>1006</v>
      </c>
      <c r="C1385" s="900" t="s">
        <v>929</v>
      </c>
      <c r="D1385" s="883" t="s">
        <v>1004</v>
      </c>
      <c r="E1385" s="876" t="s">
        <v>1007</v>
      </c>
      <c r="F1385" s="886">
        <f>G1385+H1385+I1385</f>
        <v>5.0199999999999996</v>
      </c>
      <c r="G1385" s="885">
        <v>5.0199999999999996</v>
      </c>
      <c r="H1385" s="879"/>
      <c r="I1385" s="880"/>
      <c r="J1385" s="881">
        <v>1800000</v>
      </c>
      <c r="K1385" s="880">
        <v>12</v>
      </c>
      <c r="L1385" s="901">
        <f t="shared" si="187"/>
        <v>665</v>
      </c>
      <c r="M1385" s="65">
        <v>18</v>
      </c>
      <c r="N1385" s="795">
        <f t="shared" si="189"/>
        <v>109748.98785425101</v>
      </c>
      <c r="O1385" s="17">
        <f t="shared" si="192"/>
        <v>395096.3562753037</v>
      </c>
    </row>
    <row r="1386" spans="1:15">
      <c r="A1386" s="874">
        <v>60</v>
      </c>
      <c r="B1386" s="875" t="s">
        <v>1006</v>
      </c>
      <c r="C1386" s="900" t="s">
        <v>929</v>
      </c>
      <c r="D1386" s="883" t="s">
        <v>1008</v>
      </c>
      <c r="E1386" s="876" t="s">
        <v>1009</v>
      </c>
      <c r="F1386" s="886">
        <f>G1386+H1386+I1386</f>
        <v>4.34</v>
      </c>
      <c r="G1386" s="885">
        <v>4.34</v>
      </c>
      <c r="H1386" s="879"/>
      <c r="I1386" s="880"/>
      <c r="J1386" s="881">
        <v>1800000</v>
      </c>
      <c r="K1386" s="880">
        <v>12</v>
      </c>
      <c r="L1386" s="901">
        <f t="shared" si="187"/>
        <v>665</v>
      </c>
      <c r="M1386" s="65">
        <v>70</v>
      </c>
      <c r="N1386" s="795">
        <f t="shared" si="189"/>
        <v>94882.5910931174</v>
      </c>
      <c r="O1386" s="17">
        <f t="shared" si="192"/>
        <v>1328356.2753036437</v>
      </c>
    </row>
    <row r="1387" spans="1:15">
      <c r="A1387" s="874">
        <v>61</v>
      </c>
      <c r="B1387" s="875" t="s">
        <v>1006</v>
      </c>
      <c r="C1387" s="900" t="s">
        <v>929</v>
      </c>
      <c r="D1387" s="883" t="s">
        <v>992</v>
      </c>
      <c r="E1387" s="876" t="s">
        <v>285</v>
      </c>
      <c r="F1387" s="886">
        <f>G1387+H1387+I1387</f>
        <v>4.34</v>
      </c>
      <c r="G1387" s="878">
        <v>4.34</v>
      </c>
      <c r="H1387" s="879"/>
      <c r="I1387" s="880"/>
      <c r="J1387" s="881">
        <v>1800000</v>
      </c>
      <c r="K1387" s="880">
        <v>12</v>
      </c>
      <c r="L1387" s="901">
        <f t="shared" si="187"/>
        <v>665</v>
      </c>
      <c r="M1387" s="65">
        <v>70</v>
      </c>
      <c r="N1387" s="795">
        <f t="shared" si="189"/>
        <v>94882.5910931174</v>
      </c>
      <c r="O1387" s="17">
        <f t="shared" si="192"/>
        <v>1328356.2753036437</v>
      </c>
    </row>
    <row r="1388" spans="1:15">
      <c r="A1388" s="874">
        <v>62</v>
      </c>
      <c r="B1388" s="887" t="s">
        <v>1006</v>
      </c>
      <c r="C1388" s="899" t="s">
        <v>929</v>
      </c>
      <c r="D1388" s="903" t="s">
        <v>993</v>
      </c>
      <c r="E1388" s="889" t="s">
        <v>1010</v>
      </c>
      <c r="F1388" s="890">
        <f>+G1388+H1388</f>
        <v>3.65</v>
      </c>
      <c r="G1388" s="892">
        <v>3.65</v>
      </c>
      <c r="H1388" s="892"/>
      <c r="I1388" s="751"/>
      <c r="J1388" s="752">
        <v>1800000</v>
      </c>
      <c r="K1388" s="751">
        <v>12</v>
      </c>
      <c r="L1388" s="747">
        <f t="shared" si="187"/>
        <v>665</v>
      </c>
      <c r="M1388" s="894">
        <v>18</v>
      </c>
      <c r="N1388" s="795">
        <f t="shared" si="189"/>
        <v>79797.570850202435</v>
      </c>
      <c r="O1388" s="17">
        <f t="shared" si="192"/>
        <v>287271.25506072876</v>
      </c>
    </row>
    <row r="1389" spans="1:15">
      <c r="A1389" s="874">
        <v>63</v>
      </c>
      <c r="B1389" s="887" t="s">
        <v>1006</v>
      </c>
      <c r="C1389" s="899" t="s">
        <v>929</v>
      </c>
      <c r="D1389" s="903" t="s">
        <v>1011</v>
      </c>
      <c r="E1389" s="889" t="s">
        <v>1012</v>
      </c>
      <c r="F1389" s="749">
        <f t="shared" ref="F1389:F1401" si="193">G1389+H1389+I1389</f>
        <v>4.93</v>
      </c>
      <c r="G1389" s="891">
        <v>4.68</v>
      </c>
      <c r="H1389" s="891">
        <v>0.25</v>
      </c>
      <c r="I1389" s="751"/>
      <c r="J1389" s="752">
        <v>1800000</v>
      </c>
      <c r="K1389" s="751">
        <v>12</v>
      </c>
      <c r="L1389" s="747">
        <f t="shared" si="187"/>
        <v>665</v>
      </c>
      <c r="M1389" s="894">
        <v>3</v>
      </c>
      <c r="N1389" s="795">
        <f t="shared" si="189"/>
        <v>107781.37651821862</v>
      </c>
      <c r="O1389" s="17">
        <f t="shared" si="192"/>
        <v>64668.825910931177</v>
      </c>
    </row>
    <row r="1390" spans="1:15">
      <c r="A1390" s="874">
        <v>64</v>
      </c>
      <c r="B1390" s="887" t="s">
        <v>1006</v>
      </c>
      <c r="C1390" s="899" t="s">
        <v>929</v>
      </c>
      <c r="D1390" s="903" t="s">
        <v>1011</v>
      </c>
      <c r="E1390" s="889" t="s">
        <v>1012</v>
      </c>
      <c r="F1390" s="749">
        <f t="shared" si="193"/>
        <v>5.27</v>
      </c>
      <c r="G1390" s="891">
        <v>5.0199999999999996</v>
      </c>
      <c r="H1390" s="891">
        <v>0.25</v>
      </c>
      <c r="I1390" s="751"/>
      <c r="J1390" s="752">
        <v>1800000</v>
      </c>
      <c r="K1390" s="751">
        <v>12</v>
      </c>
      <c r="L1390" s="747">
        <f t="shared" si="187"/>
        <v>665</v>
      </c>
      <c r="M1390" s="894">
        <v>6</v>
      </c>
      <c r="N1390" s="795">
        <f t="shared" si="189"/>
        <v>115214.57489878543</v>
      </c>
      <c r="O1390" s="17">
        <f t="shared" si="192"/>
        <v>138257.48987854252</v>
      </c>
    </row>
    <row r="1391" spans="1:15">
      <c r="A1391" s="874">
        <v>65</v>
      </c>
      <c r="B1391" s="887" t="s">
        <v>1006</v>
      </c>
      <c r="C1391" s="899" t="s">
        <v>929</v>
      </c>
      <c r="D1391" s="903" t="s">
        <v>1011</v>
      </c>
      <c r="E1391" s="889" t="s">
        <v>1013</v>
      </c>
      <c r="F1391" s="749">
        <f t="shared" si="193"/>
        <v>4.93</v>
      </c>
      <c r="G1391" s="891">
        <v>4.68</v>
      </c>
      <c r="H1391" s="891">
        <v>0.25</v>
      </c>
      <c r="I1391" s="751"/>
      <c r="J1391" s="752">
        <v>1800000</v>
      </c>
      <c r="K1391" s="751">
        <v>12</v>
      </c>
      <c r="L1391" s="747">
        <f t="shared" ref="L1391:L1401" si="194">19*35</f>
        <v>665</v>
      </c>
      <c r="M1391" s="894">
        <v>18</v>
      </c>
      <c r="N1391" s="795">
        <f t="shared" si="189"/>
        <v>107781.37651821862</v>
      </c>
      <c r="O1391" s="17">
        <f t="shared" si="192"/>
        <v>388012.95546558703</v>
      </c>
    </row>
    <row r="1392" spans="1:15">
      <c r="A1392" s="874">
        <v>66</v>
      </c>
      <c r="B1392" s="887" t="s">
        <v>1006</v>
      </c>
      <c r="C1392" s="899" t="s">
        <v>929</v>
      </c>
      <c r="D1392" s="903" t="s">
        <v>1011</v>
      </c>
      <c r="E1392" s="889" t="s">
        <v>1013</v>
      </c>
      <c r="F1392" s="749">
        <f t="shared" si="193"/>
        <v>5.27</v>
      </c>
      <c r="G1392" s="891">
        <v>5.0199999999999996</v>
      </c>
      <c r="H1392" s="891">
        <v>0.25</v>
      </c>
      <c r="I1392" s="751"/>
      <c r="J1392" s="752">
        <v>1800000</v>
      </c>
      <c r="K1392" s="751">
        <v>12</v>
      </c>
      <c r="L1392" s="747">
        <f t="shared" si="194"/>
        <v>665</v>
      </c>
      <c r="M1392" s="894">
        <v>17</v>
      </c>
      <c r="N1392" s="795">
        <f t="shared" si="189"/>
        <v>115214.57489878543</v>
      </c>
      <c r="O1392" s="17">
        <f t="shared" si="192"/>
        <v>391729.55465587048</v>
      </c>
    </row>
    <row r="1393" spans="1:15">
      <c r="A1393" s="874">
        <v>67</v>
      </c>
      <c r="B1393" s="875" t="s">
        <v>1006</v>
      </c>
      <c r="C1393" s="900" t="s">
        <v>929</v>
      </c>
      <c r="D1393" s="883" t="s">
        <v>844</v>
      </c>
      <c r="E1393" s="876" t="s">
        <v>1014</v>
      </c>
      <c r="F1393" s="886">
        <f t="shared" si="193"/>
        <v>3.66</v>
      </c>
      <c r="G1393" s="879">
        <v>3.66</v>
      </c>
      <c r="H1393" s="879"/>
      <c r="I1393" s="880"/>
      <c r="J1393" s="881">
        <v>1800000</v>
      </c>
      <c r="K1393" s="880">
        <v>12</v>
      </c>
      <c r="L1393" s="901">
        <f t="shared" si="194"/>
        <v>665</v>
      </c>
      <c r="M1393" s="65">
        <v>17</v>
      </c>
      <c r="N1393" s="795">
        <f t="shared" si="189"/>
        <v>80016.194331983803</v>
      </c>
      <c r="O1393" s="17">
        <f t="shared" si="192"/>
        <v>272055.06072874495</v>
      </c>
    </row>
    <row r="1394" spans="1:15">
      <c r="A1394" s="874">
        <v>68</v>
      </c>
      <c r="B1394" s="875" t="s">
        <v>1006</v>
      </c>
      <c r="C1394" s="900" t="s">
        <v>929</v>
      </c>
      <c r="D1394" s="875" t="s">
        <v>801</v>
      </c>
      <c r="E1394" s="876" t="s">
        <v>3</v>
      </c>
      <c r="F1394" s="886">
        <f t="shared" si="193"/>
        <v>4.49</v>
      </c>
      <c r="G1394" s="878">
        <v>4.34</v>
      </c>
      <c r="H1394" s="885">
        <v>0.15</v>
      </c>
      <c r="I1394" s="880"/>
      <c r="J1394" s="881">
        <v>1800000</v>
      </c>
      <c r="K1394" s="880">
        <v>12</v>
      </c>
      <c r="L1394" s="901">
        <f t="shared" si="194"/>
        <v>665</v>
      </c>
      <c r="M1394" s="65">
        <v>140</v>
      </c>
      <c r="N1394" s="795">
        <f t="shared" si="189"/>
        <v>98161.943319838043</v>
      </c>
      <c r="O1394" s="17">
        <f t="shared" si="192"/>
        <v>2748534.4129554653</v>
      </c>
    </row>
    <row r="1395" spans="1:15">
      <c r="A1395" s="874">
        <v>69</v>
      </c>
      <c r="B1395" s="875" t="s">
        <v>1006</v>
      </c>
      <c r="C1395" s="900" t="s">
        <v>929</v>
      </c>
      <c r="D1395" s="875" t="s">
        <v>801</v>
      </c>
      <c r="E1395" s="905" t="s">
        <v>847</v>
      </c>
      <c r="F1395" s="886">
        <f t="shared" si="193"/>
        <v>4.49</v>
      </c>
      <c r="G1395" s="878">
        <v>4.34</v>
      </c>
      <c r="H1395" s="885">
        <v>0.15</v>
      </c>
      <c r="I1395" s="880"/>
      <c r="J1395" s="881">
        <v>1800000</v>
      </c>
      <c r="K1395" s="880">
        <v>12</v>
      </c>
      <c r="L1395" s="901">
        <f t="shared" si="194"/>
        <v>665</v>
      </c>
      <c r="M1395" s="65">
        <v>35</v>
      </c>
      <c r="N1395" s="795">
        <f t="shared" si="189"/>
        <v>98161.943319838043</v>
      </c>
      <c r="O1395" s="17">
        <f t="shared" si="192"/>
        <v>687133.60323886632</v>
      </c>
    </row>
    <row r="1396" spans="1:15">
      <c r="A1396" s="874">
        <v>70</v>
      </c>
      <c r="B1396" s="875" t="s">
        <v>1006</v>
      </c>
      <c r="C1396" s="900" t="s">
        <v>929</v>
      </c>
      <c r="D1396" s="883" t="s">
        <v>411</v>
      </c>
      <c r="E1396" s="876" t="s">
        <v>891</v>
      </c>
      <c r="F1396" s="886">
        <f t="shared" si="193"/>
        <v>4.68</v>
      </c>
      <c r="G1396" s="878">
        <v>4.68</v>
      </c>
      <c r="H1396" s="879"/>
      <c r="I1396" s="880"/>
      <c r="J1396" s="881">
        <v>1800000</v>
      </c>
      <c r="K1396" s="880">
        <v>12</v>
      </c>
      <c r="L1396" s="901">
        <f t="shared" si="194"/>
        <v>665</v>
      </c>
      <c r="M1396" s="65">
        <v>70</v>
      </c>
      <c r="N1396" s="795">
        <f t="shared" si="189"/>
        <v>102315.78947368421</v>
      </c>
      <c r="O1396" s="17">
        <f t="shared" si="192"/>
        <v>1432421.0526315791</v>
      </c>
    </row>
    <row r="1397" spans="1:15">
      <c r="A1397" s="874">
        <v>71</v>
      </c>
      <c r="B1397" s="875" t="s">
        <v>1006</v>
      </c>
      <c r="C1397" s="900" t="s">
        <v>929</v>
      </c>
      <c r="D1397" s="875" t="s">
        <v>608</v>
      </c>
      <c r="E1397" s="876" t="s">
        <v>1015</v>
      </c>
      <c r="F1397" s="886">
        <f t="shared" si="193"/>
        <v>4.68</v>
      </c>
      <c r="G1397" s="878">
        <v>4.68</v>
      </c>
      <c r="H1397" s="879"/>
      <c r="I1397" s="880"/>
      <c r="J1397" s="881">
        <v>1800000</v>
      </c>
      <c r="K1397" s="880">
        <v>12</v>
      </c>
      <c r="L1397" s="901">
        <f t="shared" si="194"/>
        <v>665</v>
      </c>
      <c r="M1397" s="65">
        <v>52</v>
      </c>
      <c r="N1397" s="795">
        <f t="shared" si="189"/>
        <v>102315.78947368421</v>
      </c>
      <c r="O1397" s="17">
        <f t="shared" si="192"/>
        <v>1064084.210526316</v>
      </c>
    </row>
    <row r="1398" spans="1:15">
      <c r="A1398" s="874">
        <v>72</v>
      </c>
      <c r="B1398" s="875" t="s">
        <v>1006</v>
      </c>
      <c r="C1398" s="900" t="s">
        <v>929</v>
      </c>
      <c r="D1398" s="875" t="s">
        <v>1002</v>
      </c>
      <c r="E1398" s="876" t="s">
        <v>1007</v>
      </c>
      <c r="F1398" s="886">
        <f t="shared" si="193"/>
        <v>4.34</v>
      </c>
      <c r="G1398" s="878">
        <v>4.34</v>
      </c>
      <c r="H1398" s="879"/>
      <c r="I1398" s="880"/>
      <c r="J1398" s="881">
        <v>1800000</v>
      </c>
      <c r="K1398" s="880">
        <v>12</v>
      </c>
      <c r="L1398" s="901">
        <f t="shared" si="194"/>
        <v>665</v>
      </c>
      <c r="M1398" s="65">
        <v>34</v>
      </c>
      <c r="N1398" s="795">
        <f t="shared" si="189"/>
        <v>94882.5910931174</v>
      </c>
      <c r="O1398" s="17">
        <f t="shared" si="192"/>
        <v>645201.61943319836</v>
      </c>
    </row>
    <row r="1399" spans="1:15">
      <c r="A1399" s="874">
        <v>73</v>
      </c>
      <c r="B1399" s="875" t="s">
        <v>1006</v>
      </c>
      <c r="C1399" s="900" t="s">
        <v>929</v>
      </c>
      <c r="D1399" s="875" t="s">
        <v>1016</v>
      </c>
      <c r="E1399" s="876" t="s">
        <v>721</v>
      </c>
      <c r="F1399" s="886">
        <f t="shared" si="193"/>
        <v>4.34</v>
      </c>
      <c r="G1399" s="878">
        <v>4.34</v>
      </c>
      <c r="H1399" s="879"/>
      <c r="I1399" s="880"/>
      <c r="J1399" s="881">
        <v>1800000</v>
      </c>
      <c r="K1399" s="880">
        <v>12</v>
      </c>
      <c r="L1399" s="901">
        <f t="shared" si="194"/>
        <v>665</v>
      </c>
      <c r="M1399" s="65">
        <v>175</v>
      </c>
      <c r="N1399" s="795">
        <f t="shared" si="189"/>
        <v>94882.5910931174</v>
      </c>
      <c r="O1399" s="17">
        <f t="shared" si="192"/>
        <v>3320890.6882591094</v>
      </c>
    </row>
    <row r="1400" spans="1:15">
      <c r="A1400" s="874">
        <v>74</v>
      </c>
      <c r="B1400" s="875" t="s">
        <v>1006</v>
      </c>
      <c r="C1400" s="900" t="s">
        <v>929</v>
      </c>
      <c r="D1400" s="883" t="s">
        <v>996</v>
      </c>
      <c r="E1400" s="876" t="s">
        <v>905</v>
      </c>
      <c r="F1400" s="886">
        <f t="shared" si="193"/>
        <v>4</v>
      </c>
      <c r="G1400" s="878">
        <v>4</v>
      </c>
      <c r="H1400" s="879"/>
      <c r="I1400" s="880"/>
      <c r="J1400" s="881">
        <v>1800000</v>
      </c>
      <c r="K1400" s="880">
        <v>12</v>
      </c>
      <c r="L1400" s="901">
        <f t="shared" si="194"/>
        <v>665</v>
      </c>
      <c r="M1400" s="65">
        <v>35</v>
      </c>
      <c r="N1400" s="795">
        <f t="shared" si="189"/>
        <v>87449.392712550616</v>
      </c>
      <c r="O1400" s="17">
        <f t="shared" si="192"/>
        <v>612145.74898785434</v>
      </c>
    </row>
    <row r="1401" spans="1:15">
      <c r="A1401" s="874">
        <v>75</v>
      </c>
      <c r="B1401" s="875" t="s">
        <v>1006</v>
      </c>
      <c r="C1401" s="900" t="s">
        <v>929</v>
      </c>
      <c r="D1401" s="883" t="s">
        <v>998</v>
      </c>
      <c r="E1401" s="876" t="s">
        <v>665</v>
      </c>
      <c r="F1401" s="886">
        <f t="shared" si="193"/>
        <v>4.68</v>
      </c>
      <c r="G1401" s="878">
        <v>4.68</v>
      </c>
      <c r="H1401" s="879"/>
      <c r="I1401" s="880"/>
      <c r="J1401" s="881">
        <v>1800000</v>
      </c>
      <c r="K1401" s="880">
        <v>12</v>
      </c>
      <c r="L1401" s="901">
        <f t="shared" si="194"/>
        <v>665</v>
      </c>
      <c r="M1401" s="65">
        <v>35</v>
      </c>
      <c r="N1401" s="795">
        <f t="shared" si="189"/>
        <v>102315.78947368421</v>
      </c>
      <c r="O1401" s="17">
        <f t="shared" si="192"/>
        <v>716210.52631578955</v>
      </c>
    </row>
    <row r="1402" spans="1:15">
      <c r="A1402" s="906"/>
      <c r="B1402" s="1139" t="s">
        <v>1017</v>
      </c>
      <c r="C1402" s="1140"/>
      <c r="D1402" s="907"/>
      <c r="E1402" s="908"/>
      <c r="F1402" s="907"/>
      <c r="G1402" s="907"/>
      <c r="H1402" s="907"/>
      <c r="I1402" s="907"/>
      <c r="J1402" s="907"/>
      <c r="K1402" s="907"/>
      <c r="L1402" s="907"/>
      <c r="M1402" s="909">
        <f>SUM(M1327:M1401)</f>
        <v>4027</v>
      </c>
      <c r="N1402" s="909"/>
      <c r="O1402" s="909">
        <f t="shared" ref="O1402" si="195">SUM(O1327:O1401)</f>
        <v>79365221.052631557</v>
      </c>
    </row>
    <row r="1403" spans="1:15">
      <c r="A1403" s="368" t="s">
        <v>1018</v>
      </c>
      <c r="B1403" s="317"/>
      <c r="C1403" s="910"/>
      <c r="D1403" s="911"/>
      <c r="E1403" s="911"/>
      <c r="F1403" s="911"/>
      <c r="G1403" s="911"/>
      <c r="H1403" s="911"/>
      <c r="I1403" s="911"/>
      <c r="J1403" s="911"/>
      <c r="K1403" s="911"/>
      <c r="L1403" s="911"/>
      <c r="M1403" s="912"/>
      <c r="N1403" s="913"/>
      <c r="O1403" s="914">
        <f t="shared" si="192"/>
        <v>0</v>
      </c>
    </row>
    <row r="1404" spans="1:15">
      <c r="A1404" s="321">
        <v>1</v>
      </c>
      <c r="B1404" s="316" t="s">
        <v>1019</v>
      </c>
      <c r="C1404" s="321">
        <v>8</v>
      </c>
      <c r="D1404" s="316" t="s">
        <v>1020</v>
      </c>
      <c r="E1404" s="915" t="s">
        <v>3</v>
      </c>
      <c r="F1404" s="916">
        <f>G1404+H1404+I1404</f>
        <v>5.22</v>
      </c>
      <c r="G1404" s="916">
        <v>5.0199999999999996</v>
      </c>
      <c r="H1404" s="916">
        <v>0.2</v>
      </c>
      <c r="I1404" s="917"/>
      <c r="J1404" s="918">
        <v>1800000</v>
      </c>
      <c r="K1404" s="378">
        <v>12</v>
      </c>
      <c r="L1404" s="316">
        <f>19*35</f>
        <v>665</v>
      </c>
      <c r="M1404" s="321">
        <v>140</v>
      </c>
      <c r="N1404" s="795">
        <f t="shared" si="189"/>
        <v>114121.45748987855</v>
      </c>
      <c r="O1404" s="17">
        <f t="shared" si="192"/>
        <v>3195400.8097165995</v>
      </c>
    </row>
    <row r="1405" spans="1:15" ht="31.5">
      <c r="A1405" s="321">
        <v>2</v>
      </c>
      <c r="B1405" s="316" t="s">
        <v>1021</v>
      </c>
      <c r="C1405" s="321">
        <v>8</v>
      </c>
      <c r="D1405" s="316" t="s">
        <v>1020</v>
      </c>
      <c r="E1405" s="915" t="s">
        <v>1022</v>
      </c>
      <c r="F1405" s="916">
        <f t="shared" ref="F1405:F1423" si="196">G1405+H1405+I1405</f>
        <v>5.22</v>
      </c>
      <c r="G1405" s="916">
        <v>5.0199999999999996</v>
      </c>
      <c r="H1405" s="916">
        <v>0.2</v>
      </c>
      <c r="I1405" s="917"/>
      <c r="J1405" s="918">
        <v>1800000</v>
      </c>
      <c r="K1405" s="378">
        <v>12</v>
      </c>
      <c r="L1405" s="316">
        <v>665</v>
      </c>
      <c r="M1405" s="321">
        <v>46</v>
      </c>
      <c r="N1405" s="795">
        <f t="shared" si="189"/>
        <v>114121.45748987855</v>
      </c>
      <c r="O1405" s="17">
        <f t="shared" si="192"/>
        <v>1049917.4089068826</v>
      </c>
    </row>
    <row r="1406" spans="1:15" ht="31.5">
      <c r="A1406" s="321"/>
      <c r="B1406" s="316" t="s">
        <v>1019</v>
      </c>
      <c r="C1406" s="321">
        <v>8</v>
      </c>
      <c r="D1406" s="316" t="s">
        <v>1020</v>
      </c>
      <c r="E1406" s="915" t="s">
        <v>988</v>
      </c>
      <c r="F1406" s="916">
        <f t="shared" si="196"/>
        <v>5.22</v>
      </c>
      <c r="G1406" s="916">
        <v>5.0199999999999996</v>
      </c>
      <c r="H1406" s="916">
        <v>0.2</v>
      </c>
      <c r="I1406" s="917"/>
      <c r="J1406" s="918">
        <v>1800000</v>
      </c>
      <c r="K1406" s="378">
        <v>12</v>
      </c>
      <c r="L1406" s="316">
        <v>665</v>
      </c>
      <c r="M1406" s="321">
        <v>70</v>
      </c>
      <c r="N1406" s="795">
        <f t="shared" si="189"/>
        <v>114121.45748987855</v>
      </c>
      <c r="O1406" s="17">
        <f t="shared" si="192"/>
        <v>1597700.4048582998</v>
      </c>
    </row>
    <row r="1407" spans="1:15">
      <c r="A1407" s="321"/>
      <c r="B1407" s="316" t="s">
        <v>1021</v>
      </c>
      <c r="C1407" s="321">
        <v>8</v>
      </c>
      <c r="D1407" s="316" t="s">
        <v>980</v>
      </c>
      <c r="E1407" s="915" t="s">
        <v>863</v>
      </c>
      <c r="F1407" s="916">
        <f t="shared" si="196"/>
        <v>5.17</v>
      </c>
      <c r="G1407" s="916">
        <v>5.0199999999999996</v>
      </c>
      <c r="H1407" s="916">
        <v>0.15</v>
      </c>
      <c r="I1407" s="917"/>
      <c r="J1407" s="918">
        <v>1800000</v>
      </c>
      <c r="K1407" s="378">
        <v>12</v>
      </c>
      <c r="L1407" s="316">
        <v>665</v>
      </c>
      <c r="M1407" s="919">
        <v>140</v>
      </c>
      <c r="N1407" s="795">
        <f t="shared" ref="N1407:N1470" si="197">(F1407*J1407*K1407)/L1407*35/52</f>
        <v>113028.34008097167</v>
      </c>
      <c r="O1407" s="17">
        <f t="shared" si="192"/>
        <v>3164793.522267207</v>
      </c>
    </row>
    <row r="1408" spans="1:15">
      <c r="A1408" s="321"/>
      <c r="B1408" s="316" t="s">
        <v>1019</v>
      </c>
      <c r="C1408" s="321">
        <v>8</v>
      </c>
      <c r="D1408" s="316" t="s">
        <v>980</v>
      </c>
      <c r="E1408" s="915" t="s">
        <v>505</v>
      </c>
      <c r="F1408" s="916">
        <f t="shared" si="196"/>
        <v>5.17</v>
      </c>
      <c r="G1408" s="916">
        <v>5.0199999999999996</v>
      </c>
      <c r="H1408" s="916">
        <v>0.15</v>
      </c>
      <c r="I1408" s="917"/>
      <c r="J1408" s="918">
        <v>1800000</v>
      </c>
      <c r="K1408" s="378">
        <v>12</v>
      </c>
      <c r="L1408" s="316">
        <f>19*35</f>
        <v>665</v>
      </c>
      <c r="M1408" s="919">
        <v>52</v>
      </c>
      <c r="N1408" s="795">
        <f t="shared" si="197"/>
        <v>113028.34008097167</v>
      </c>
      <c r="O1408" s="17">
        <f t="shared" si="192"/>
        <v>1175494.7368421056</v>
      </c>
    </row>
    <row r="1409" spans="1:15" ht="31.5">
      <c r="A1409" s="321"/>
      <c r="B1409" s="316" t="s">
        <v>1021</v>
      </c>
      <c r="C1409" s="321">
        <v>8</v>
      </c>
      <c r="D1409" s="316" t="s">
        <v>1023</v>
      </c>
      <c r="E1409" s="915" t="s">
        <v>140</v>
      </c>
      <c r="F1409" s="916">
        <f t="shared" si="196"/>
        <v>5.0199999999999996</v>
      </c>
      <c r="G1409" s="916">
        <v>5.0199999999999996</v>
      </c>
      <c r="H1409" s="916"/>
      <c r="I1409" s="917"/>
      <c r="J1409" s="918">
        <v>1800000</v>
      </c>
      <c r="K1409" s="378">
        <v>12</v>
      </c>
      <c r="L1409" s="316">
        <f>19*35</f>
        <v>665</v>
      </c>
      <c r="M1409" s="919">
        <v>52</v>
      </c>
      <c r="N1409" s="795">
        <f t="shared" si="197"/>
        <v>109748.98785425101</v>
      </c>
      <c r="O1409" s="17">
        <f t="shared" si="192"/>
        <v>1141389.4736842108</v>
      </c>
    </row>
    <row r="1410" spans="1:15" ht="31.5">
      <c r="A1410" s="321"/>
      <c r="B1410" s="316" t="s">
        <v>1019</v>
      </c>
      <c r="C1410" s="321">
        <v>8</v>
      </c>
      <c r="D1410" s="316" t="s">
        <v>1023</v>
      </c>
      <c r="E1410" s="915" t="s">
        <v>988</v>
      </c>
      <c r="F1410" s="916">
        <f t="shared" si="196"/>
        <v>5.0199999999999996</v>
      </c>
      <c r="G1410" s="916">
        <v>5.0199999999999996</v>
      </c>
      <c r="H1410" s="916"/>
      <c r="I1410" s="917"/>
      <c r="J1410" s="918">
        <v>1800000</v>
      </c>
      <c r="K1410" s="378">
        <v>12</v>
      </c>
      <c r="L1410" s="316">
        <v>665</v>
      </c>
      <c r="M1410" s="919">
        <v>35</v>
      </c>
      <c r="N1410" s="795">
        <f t="shared" si="197"/>
        <v>109748.98785425101</v>
      </c>
      <c r="O1410" s="17">
        <f t="shared" si="192"/>
        <v>768242.91497975716</v>
      </c>
    </row>
    <row r="1411" spans="1:15">
      <c r="A1411" s="321"/>
      <c r="B1411" s="316" t="s">
        <v>1021</v>
      </c>
      <c r="C1411" s="321">
        <v>8</v>
      </c>
      <c r="D1411" s="316" t="s">
        <v>533</v>
      </c>
      <c r="E1411" s="915" t="s">
        <v>505</v>
      </c>
      <c r="F1411" s="916">
        <f t="shared" si="196"/>
        <v>4.68</v>
      </c>
      <c r="G1411" s="916">
        <v>4.68</v>
      </c>
      <c r="H1411" s="916"/>
      <c r="I1411" s="917"/>
      <c r="J1411" s="918">
        <v>1800000</v>
      </c>
      <c r="K1411" s="378">
        <v>12</v>
      </c>
      <c r="L1411" s="316">
        <v>665</v>
      </c>
      <c r="M1411" s="919">
        <v>24</v>
      </c>
      <c r="N1411" s="795">
        <f t="shared" si="197"/>
        <v>102315.78947368421</v>
      </c>
      <c r="O1411" s="17">
        <f t="shared" si="192"/>
        <v>491115.78947368427</v>
      </c>
    </row>
    <row r="1412" spans="1:15">
      <c r="A1412" s="321"/>
      <c r="B1412" s="316" t="s">
        <v>1019</v>
      </c>
      <c r="C1412" s="321">
        <v>8</v>
      </c>
      <c r="D1412" s="316" t="s">
        <v>533</v>
      </c>
      <c r="E1412" s="915" t="s">
        <v>505</v>
      </c>
      <c r="F1412" s="916">
        <f t="shared" si="196"/>
        <v>5.0199999999999996</v>
      </c>
      <c r="G1412" s="916">
        <v>5.0199999999999996</v>
      </c>
      <c r="H1412" s="916"/>
      <c r="I1412" s="917"/>
      <c r="J1412" s="918">
        <v>1800000</v>
      </c>
      <c r="K1412" s="378">
        <v>12</v>
      </c>
      <c r="L1412" s="316">
        <v>665</v>
      </c>
      <c r="M1412" s="919">
        <v>29</v>
      </c>
      <c r="N1412" s="795">
        <f t="shared" si="197"/>
        <v>109748.98785425101</v>
      </c>
      <c r="O1412" s="17">
        <f t="shared" si="192"/>
        <v>636544.12955465598</v>
      </c>
    </row>
    <row r="1413" spans="1:15">
      <c r="A1413" s="321"/>
      <c r="B1413" s="316" t="s">
        <v>1021</v>
      </c>
      <c r="C1413" s="321">
        <v>8</v>
      </c>
      <c r="D1413" s="316" t="s">
        <v>1024</v>
      </c>
      <c r="E1413" s="915" t="s">
        <v>812</v>
      </c>
      <c r="F1413" s="916">
        <f t="shared" si="196"/>
        <v>5.0199999999999996</v>
      </c>
      <c r="G1413" s="916">
        <v>5.0199999999999996</v>
      </c>
      <c r="H1413" s="916"/>
      <c r="I1413" s="917"/>
      <c r="J1413" s="918">
        <v>1800000</v>
      </c>
      <c r="K1413" s="378">
        <v>12</v>
      </c>
      <c r="L1413" s="316">
        <v>665</v>
      </c>
      <c r="M1413" s="919">
        <v>7</v>
      </c>
      <c r="N1413" s="795">
        <f t="shared" si="197"/>
        <v>109748.98785425101</v>
      </c>
      <c r="O1413" s="17">
        <f t="shared" si="192"/>
        <v>153648.58299595144</v>
      </c>
    </row>
    <row r="1414" spans="1:15">
      <c r="A1414" s="321"/>
      <c r="B1414" s="316" t="s">
        <v>1019</v>
      </c>
      <c r="C1414" s="321">
        <v>8</v>
      </c>
      <c r="D1414" s="316" t="s">
        <v>1025</v>
      </c>
      <c r="E1414" s="915" t="s">
        <v>812</v>
      </c>
      <c r="F1414" s="916">
        <f t="shared" si="196"/>
        <v>5.27</v>
      </c>
      <c r="G1414" s="916">
        <v>5.0199999999999996</v>
      </c>
      <c r="H1414" s="916">
        <v>0.25</v>
      </c>
      <c r="I1414" s="917"/>
      <c r="J1414" s="918">
        <v>1800000</v>
      </c>
      <c r="K1414" s="378">
        <v>12</v>
      </c>
      <c r="L1414" s="316">
        <f>19*35</f>
        <v>665</v>
      </c>
      <c r="M1414" s="919">
        <v>28</v>
      </c>
      <c r="N1414" s="795">
        <f t="shared" si="197"/>
        <v>115214.57489878543</v>
      </c>
      <c r="O1414" s="17">
        <f t="shared" si="192"/>
        <v>645201.61943319836</v>
      </c>
    </row>
    <row r="1415" spans="1:15">
      <c r="A1415" s="321"/>
      <c r="B1415" s="316" t="s">
        <v>1021</v>
      </c>
      <c r="C1415" s="321">
        <v>8</v>
      </c>
      <c r="D1415" s="316" t="s">
        <v>978</v>
      </c>
      <c r="E1415" s="915" t="s">
        <v>665</v>
      </c>
      <c r="F1415" s="916">
        <f t="shared" si="196"/>
        <v>4.34</v>
      </c>
      <c r="G1415" s="916">
        <v>4.34</v>
      </c>
      <c r="H1415" s="916"/>
      <c r="I1415" s="917"/>
      <c r="J1415" s="918">
        <v>1800000</v>
      </c>
      <c r="K1415" s="378">
        <v>12</v>
      </c>
      <c r="L1415" s="316">
        <f>19*35</f>
        <v>665</v>
      </c>
      <c r="M1415" s="919">
        <v>35</v>
      </c>
      <c r="N1415" s="795">
        <f t="shared" si="197"/>
        <v>94882.5910931174</v>
      </c>
      <c r="O1415" s="17">
        <f t="shared" si="192"/>
        <v>664178.13765182183</v>
      </c>
    </row>
    <row r="1416" spans="1:15" ht="31.5">
      <c r="A1416" s="321"/>
      <c r="B1416" s="316" t="s">
        <v>1019</v>
      </c>
      <c r="C1416" s="321">
        <v>8</v>
      </c>
      <c r="D1416" s="316" t="s">
        <v>309</v>
      </c>
      <c r="E1416" s="915" t="s">
        <v>115</v>
      </c>
      <c r="F1416" s="916">
        <f t="shared" si="196"/>
        <v>5.0199999999999996</v>
      </c>
      <c r="G1416" s="916">
        <v>5.0199999999999996</v>
      </c>
      <c r="H1416" s="916"/>
      <c r="I1416" s="917"/>
      <c r="J1416" s="918">
        <v>1800000</v>
      </c>
      <c r="K1416" s="378">
        <v>12</v>
      </c>
      <c r="L1416" s="316">
        <v>665</v>
      </c>
      <c r="M1416" s="919">
        <v>105</v>
      </c>
      <c r="N1416" s="795">
        <f t="shared" si="197"/>
        <v>109748.98785425101</v>
      </c>
      <c r="O1416" s="17">
        <f t="shared" si="192"/>
        <v>2304728.7449392714</v>
      </c>
    </row>
    <row r="1417" spans="1:15" ht="31.5">
      <c r="A1417" s="321"/>
      <c r="B1417" s="316" t="s">
        <v>1021</v>
      </c>
      <c r="C1417" s="321">
        <v>8</v>
      </c>
      <c r="D1417" s="316" t="s">
        <v>1026</v>
      </c>
      <c r="E1417" s="915" t="s">
        <v>1022</v>
      </c>
      <c r="F1417" s="916">
        <f t="shared" si="196"/>
        <v>4.34</v>
      </c>
      <c r="G1417" s="916">
        <v>4.34</v>
      </c>
      <c r="H1417" s="916"/>
      <c r="I1417" s="917"/>
      <c r="J1417" s="918">
        <v>1800000</v>
      </c>
      <c r="K1417" s="378">
        <v>12</v>
      </c>
      <c r="L1417" s="316">
        <v>665</v>
      </c>
      <c r="M1417" s="919">
        <v>47</v>
      </c>
      <c r="N1417" s="795">
        <f t="shared" si="197"/>
        <v>94882.5910931174</v>
      </c>
      <c r="O1417" s="17">
        <f t="shared" si="192"/>
        <v>891896.35627530364</v>
      </c>
    </row>
    <row r="1418" spans="1:15" ht="31.5">
      <c r="A1418" s="321"/>
      <c r="B1418" s="316" t="s">
        <v>1019</v>
      </c>
      <c r="C1418" s="321">
        <v>8</v>
      </c>
      <c r="D1418" s="316" t="s">
        <v>1027</v>
      </c>
      <c r="E1418" s="915" t="s">
        <v>1022</v>
      </c>
      <c r="F1418" s="916">
        <f t="shared" si="196"/>
        <v>4.49</v>
      </c>
      <c r="G1418" s="916">
        <v>4.49</v>
      </c>
      <c r="H1418" s="916"/>
      <c r="I1418" s="917"/>
      <c r="J1418" s="918">
        <v>1800000</v>
      </c>
      <c r="K1418" s="378">
        <v>12</v>
      </c>
      <c r="L1418" s="316">
        <v>665</v>
      </c>
      <c r="M1418" s="919">
        <v>47</v>
      </c>
      <c r="N1418" s="795">
        <f t="shared" si="197"/>
        <v>98161.943319838043</v>
      </c>
      <c r="O1418" s="17">
        <f t="shared" si="192"/>
        <v>922722.26720647758</v>
      </c>
    </row>
    <row r="1419" spans="1:15">
      <c r="A1419" s="321"/>
      <c r="B1419" s="316" t="s">
        <v>1021</v>
      </c>
      <c r="C1419" s="321">
        <v>8</v>
      </c>
      <c r="D1419" s="316" t="s">
        <v>1028</v>
      </c>
      <c r="E1419" s="915" t="s">
        <v>117</v>
      </c>
      <c r="F1419" s="916">
        <f t="shared" si="196"/>
        <v>4.68</v>
      </c>
      <c r="G1419" s="916">
        <v>4.68</v>
      </c>
      <c r="H1419" s="916"/>
      <c r="I1419" s="917"/>
      <c r="J1419" s="918">
        <v>1800000</v>
      </c>
      <c r="K1419" s="378">
        <v>12</v>
      </c>
      <c r="L1419" s="316">
        <v>665</v>
      </c>
      <c r="M1419" s="919">
        <v>70</v>
      </c>
      <c r="N1419" s="795">
        <f t="shared" si="197"/>
        <v>102315.78947368421</v>
      </c>
      <c r="O1419" s="17">
        <f t="shared" si="192"/>
        <v>1432421.0526315791</v>
      </c>
    </row>
    <row r="1420" spans="1:15">
      <c r="A1420" s="321"/>
      <c r="B1420" s="316" t="s">
        <v>1019</v>
      </c>
      <c r="C1420" s="321">
        <v>8</v>
      </c>
      <c r="D1420" s="316" t="s">
        <v>419</v>
      </c>
      <c r="E1420" s="915" t="s">
        <v>122</v>
      </c>
      <c r="F1420" s="916">
        <f t="shared" si="196"/>
        <v>4.34</v>
      </c>
      <c r="G1420" s="916">
        <v>4.34</v>
      </c>
      <c r="H1420" s="916"/>
      <c r="I1420" s="917"/>
      <c r="J1420" s="918">
        <v>1800000</v>
      </c>
      <c r="K1420" s="378">
        <v>12</v>
      </c>
      <c r="L1420" s="316">
        <f>19*35</f>
        <v>665</v>
      </c>
      <c r="M1420" s="919">
        <v>35</v>
      </c>
      <c r="N1420" s="795">
        <f t="shared" si="197"/>
        <v>94882.5910931174</v>
      </c>
      <c r="O1420" s="17">
        <f t="shared" si="192"/>
        <v>664178.13765182183</v>
      </c>
    </row>
    <row r="1421" spans="1:15" ht="31.5">
      <c r="A1421" s="321"/>
      <c r="B1421" s="316" t="s">
        <v>1021</v>
      </c>
      <c r="C1421" s="321">
        <v>8</v>
      </c>
      <c r="D1421" s="316" t="s">
        <v>993</v>
      </c>
      <c r="E1421" s="915" t="s">
        <v>714</v>
      </c>
      <c r="F1421" s="916">
        <f t="shared" si="196"/>
        <v>3.65</v>
      </c>
      <c r="G1421" s="916">
        <v>3.65</v>
      </c>
      <c r="H1421" s="916"/>
      <c r="I1421" s="917"/>
      <c r="J1421" s="918">
        <v>1800000</v>
      </c>
      <c r="K1421" s="378">
        <v>12</v>
      </c>
      <c r="L1421" s="316">
        <f>19*35</f>
        <v>665</v>
      </c>
      <c r="M1421" s="919">
        <v>24</v>
      </c>
      <c r="N1421" s="795">
        <f t="shared" si="197"/>
        <v>79797.570850202435</v>
      </c>
      <c r="O1421" s="17">
        <f t="shared" si="192"/>
        <v>383028.34008097171</v>
      </c>
    </row>
    <row r="1422" spans="1:15" ht="31.5">
      <c r="A1422" s="321"/>
      <c r="B1422" s="316" t="s">
        <v>1019</v>
      </c>
      <c r="C1422" s="321">
        <v>8</v>
      </c>
      <c r="D1422" s="316" t="s">
        <v>993</v>
      </c>
      <c r="E1422" s="915" t="s">
        <v>714</v>
      </c>
      <c r="F1422" s="916">
        <f t="shared" si="196"/>
        <v>3.96</v>
      </c>
      <c r="G1422" s="916">
        <v>3.96</v>
      </c>
      <c r="H1422" s="916"/>
      <c r="I1422" s="917"/>
      <c r="J1422" s="918">
        <v>1800000</v>
      </c>
      <c r="K1422" s="378">
        <v>12</v>
      </c>
      <c r="L1422" s="316">
        <f>19*35</f>
        <v>665</v>
      </c>
      <c r="M1422" s="919">
        <v>11</v>
      </c>
      <c r="N1422" s="795">
        <f t="shared" si="197"/>
        <v>86574.898785425103</v>
      </c>
      <c r="O1422" s="17">
        <f t="shared" si="192"/>
        <v>190464.77732793521</v>
      </c>
    </row>
    <row r="1423" spans="1:15" ht="31.5">
      <c r="A1423" s="321"/>
      <c r="B1423" s="316" t="s">
        <v>1021</v>
      </c>
      <c r="C1423" s="321">
        <v>8</v>
      </c>
      <c r="D1423" s="316" t="s">
        <v>415</v>
      </c>
      <c r="E1423" s="915" t="s">
        <v>714</v>
      </c>
      <c r="F1423" s="916">
        <f t="shared" si="196"/>
        <v>4.0599999999999996</v>
      </c>
      <c r="G1423" s="916">
        <v>4.0599999999999996</v>
      </c>
      <c r="H1423" s="916"/>
      <c r="I1423" s="917"/>
      <c r="J1423" s="918">
        <v>1800000</v>
      </c>
      <c r="K1423" s="378">
        <v>12</v>
      </c>
      <c r="L1423" s="316">
        <f>19*35</f>
        <v>665</v>
      </c>
      <c r="M1423" s="919">
        <v>35</v>
      </c>
      <c r="N1423" s="795">
        <f t="shared" si="197"/>
        <v>88761.133603238864</v>
      </c>
      <c r="O1423" s="17">
        <f t="shared" si="192"/>
        <v>621327.93522267207</v>
      </c>
    </row>
    <row r="1424" spans="1:15">
      <c r="A1424" s="1141" t="s">
        <v>1029</v>
      </c>
      <c r="B1424" s="1141"/>
      <c r="C1424" s="1141"/>
      <c r="D1424" s="183"/>
      <c r="E1424" s="183"/>
      <c r="F1424" s="387"/>
      <c r="G1424" s="183"/>
      <c r="H1424" s="183"/>
      <c r="I1424" s="183"/>
      <c r="J1424" s="388"/>
      <c r="K1424" s="183"/>
      <c r="L1424" s="183"/>
      <c r="M1424" s="920">
        <f>SUM(M1404:M1423)</f>
        <v>1032</v>
      </c>
      <c r="N1424" s="795"/>
      <c r="O1424" s="920">
        <f t="shared" ref="O1424" si="198">SUM(O1404:O1423)</f>
        <v>22094395.141700409</v>
      </c>
    </row>
    <row r="1425" spans="1:15">
      <c r="A1425" s="921"/>
      <c r="B1425" s="922" t="s">
        <v>1030</v>
      </c>
      <c r="C1425" s="923"/>
      <c r="D1425" s="924"/>
      <c r="E1425" s="925"/>
      <c r="F1425" s="926"/>
      <c r="G1425" s="927"/>
      <c r="H1425" s="927"/>
      <c r="I1425" s="927"/>
      <c r="J1425" s="927"/>
      <c r="K1425" s="927"/>
      <c r="L1425" s="927"/>
      <c r="M1425" s="924"/>
      <c r="N1425" s="795"/>
      <c r="O1425" s="928"/>
    </row>
    <row r="1426" spans="1:15">
      <c r="A1426" s="579">
        <v>1</v>
      </c>
      <c r="B1426" s="929" t="s">
        <v>1031</v>
      </c>
      <c r="C1426" s="285" t="s">
        <v>654</v>
      </c>
      <c r="D1426" s="930" t="s">
        <v>1032</v>
      </c>
      <c r="E1426" s="931" t="s">
        <v>1033</v>
      </c>
      <c r="F1426" s="932">
        <f t="shared" ref="F1426:F1489" si="199">G1426+H1426+I1426</f>
        <v>4.34</v>
      </c>
      <c r="G1426" s="933">
        <v>4.34</v>
      </c>
      <c r="H1426" s="270"/>
      <c r="I1426" s="270"/>
      <c r="J1426" s="271">
        <v>1800000</v>
      </c>
      <c r="K1426" s="270">
        <v>12</v>
      </c>
      <c r="L1426" s="285">
        <f>19*35</f>
        <v>665</v>
      </c>
      <c r="M1426" s="285">
        <v>140</v>
      </c>
      <c r="N1426" s="795">
        <f t="shared" si="197"/>
        <v>94882.5910931174</v>
      </c>
      <c r="O1426" s="934">
        <f t="shared" ref="O1426:O1489" si="200">+N1426*0.2*M1426</f>
        <v>2656712.5506072873</v>
      </c>
    </row>
    <row r="1427" spans="1:15">
      <c r="A1427" s="579">
        <v>1</v>
      </c>
      <c r="B1427" s="929" t="s">
        <v>1031</v>
      </c>
      <c r="C1427" s="285" t="s">
        <v>654</v>
      </c>
      <c r="D1427" s="930" t="s">
        <v>1034</v>
      </c>
      <c r="E1427" s="931" t="s">
        <v>1035</v>
      </c>
      <c r="F1427" s="932">
        <f t="shared" si="199"/>
        <v>5.17</v>
      </c>
      <c r="G1427" s="935">
        <v>5.0199999999999996</v>
      </c>
      <c r="H1427" s="270">
        <v>0.15</v>
      </c>
      <c r="I1427" s="270"/>
      <c r="J1427" s="271">
        <v>1800000</v>
      </c>
      <c r="K1427" s="270">
        <v>12</v>
      </c>
      <c r="L1427" s="285">
        <f>19*35</f>
        <v>665</v>
      </c>
      <c r="M1427" s="285">
        <v>105</v>
      </c>
      <c r="N1427" s="795">
        <f t="shared" si="197"/>
        <v>113028.34008097167</v>
      </c>
      <c r="O1427" s="934">
        <f t="shared" si="200"/>
        <v>2373595.1417004052</v>
      </c>
    </row>
    <row r="1428" spans="1:15">
      <c r="A1428" s="579">
        <v>1</v>
      </c>
      <c r="B1428" s="929" t="s">
        <v>1031</v>
      </c>
      <c r="C1428" s="285" t="s">
        <v>654</v>
      </c>
      <c r="D1428" s="930" t="s">
        <v>1036</v>
      </c>
      <c r="E1428" s="931" t="s">
        <v>1037</v>
      </c>
      <c r="F1428" s="932">
        <f t="shared" si="199"/>
        <v>5.0199999999999996</v>
      </c>
      <c r="G1428" s="935">
        <v>5.0199999999999996</v>
      </c>
      <c r="H1428" s="270"/>
      <c r="I1428" s="270"/>
      <c r="J1428" s="271">
        <v>1800000</v>
      </c>
      <c r="K1428" s="270">
        <v>12</v>
      </c>
      <c r="L1428" s="285">
        <f t="shared" ref="L1428:L1445" si="201">19*35</f>
        <v>665</v>
      </c>
      <c r="M1428" s="285">
        <v>105</v>
      </c>
      <c r="N1428" s="795">
        <f t="shared" si="197"/>
        <v>109748.98785425101</v>
      </c>
      <c r="O1428" s="934">
        <f t="shared" si="200"/>
        <v>2304728.7449392714</v>
      </c>
    </row>
    <row r="1429" spans="1:15">
      <c r="A1429" s="579">
        <v>1</v>
      </c>
      <c r="B1429" s="929" t="s">
        <v>1031</v>
      </c>
      <c r="C1429" s="285" t="s">
        <v>654</v>
      </c>
      <c r="D1429" s="930" t="s">
        <v>1038</v>
      </c>
      <c r="E1429" s="931" t="s">
        <v>3</v>
      </c>
      <c r="F1429" s="932">
        <f t="shared" si="199"/>
        <v>5.17</v>
      </c>
      <c r="G1429" s="935">
        <v>5.0199999999999996</v>
      </c>
      <c r="H1429" s="270">
        <v>0.15</v>
      </c>
      <c r="I1429" s="270"/>
      <c r="J1429" s="271">
        <v>1800000</v>
      </c>
      <c r="K1429" s="270">
        <v>12</v>
      </c>
      <c r="L1429" s="285">
        <f t="shared" si="201"/>
        <v>665</v>
      </c>
      <c r="M1429" s="285">
        <v>140</v>
      </c>
      <c r="N1429" s="795">
        <f t="shared" si="197"/>
        <v>113028.34008097167</v>
      </c>
      <c r="O1429" s="934">
        <f t="shared" si="200"/>
        <v>3164793.522267207</v>
      </c>
    </row>
    <row r="1430" spans="1:15">
      <c r="A1430" s="579">
        <v>1</v>
      </c>
      <c r="B1430" s="929" t="s">
        <v>1031</v>
      </c>
      <c r="C1430" s="285" t="s">
        <v>654</v>
      </c>
      <c r="D1430" s="930" t="s">
        <v>1038</v>
      </c>
      <c r="E1430" s="931" t="s">
        <v>861</v>
      </c>
      <c r="F1430" s="932">
        <f t="shared" si="199"/>
        <v>5.17</v>
      </c>
      <c r="G1430" s="935">
        <v>5.0199999999999996</v>
      </c>
      <c r="H1430" s="270">
        <v>0.15</v>
      </c>
      <c r="I1430" s="270"/>
      <c r="J1430" s="271">
        <v>1800000</v>
      </c>
      <c r="K1430" s="270">
        <v>12</v>
      </c>
      <c r="L1430" s="285">
        <f t="shared" si="201"/>
        <v>665</v>
      </c>
      <c r="M1430" s="285">
        <v>10</v>
      </c>
      <c r="N1430" s="795">
        <f t="shared" si="197"/>
        <v>113028.34008097167</v>
      </c>
      <c r="O1430" s="934">
        <f t="shared" si="200"/>
        <v>226056.68016194337</v>
      </c>
    </row>
    <row r="1431" spans="1:15">
      <c r="A1431" s="579">
        <v>1</v>
      </c>
      <c r="B1431" s="929" t="s">
        <v>1031</v>
      </c>
      <c r="C1431" s="285" t="s">
        <v>654</v>
      </c>
      <c r="D1431" s="930" t="s">
        <v>1039</v>
      </c>
      <c r="E1431" s="931" t="s">
        <v>861</v>
      </c>
      <c r="F1431" s="932">
        <f t="shared" si="199"/>
        <v>4.68</v>
      </c>
      <c r="G1431" s="933">
        <v>4.68</v>
      </c>
      <c r="H1431" s="270"/>
      <c r="I1431" s="270"/>
      <c r="J1431" s="271">
        <v>1800000</v>
      </c>
      <c r="K1431" s="270">
        <v>12</v>
      </c>
      <c r="L1431" s="285">
        <f t="shared" si="201"/>
        <v>665</v>
      </c>
      <c r="M1431" s="285">
        <v>46</v>
      </c>
      <c r="N1431" s="795">
        <f t="shared" si="197"/>
        <v>102315.78947368421</v>
      </c>
      <c r="O1431" s="934">
        <f t="shared" si="200"/>
        <v>941305.26315789483</v>
      </c>
    </row>
    <row r="1432" spans="1:15">
      <c r="A1432" s="579">
        <v>1</v>
      </c>
      <c r="B1432" s="929" t="s">
        <v>1031</v>
      </c>
      <c r="C1432" s="285" t="s">
        <v>654</v>
      </c>
      <c r="D1432" s="930" t="s">
        <v>1040</v>
      </c>
      <c r="E1432" s="931" t="s">
        <v>861</v>
      </c>
      <c r="F1432" s="932">
        <f t="shared" si="199"/>
        <v>4.34</v>
      </c>
      <c r="G1432" s="935">
        <v>4.34</v>
      </c>
      <c r="H1432" s="270"/>
      <c r="I1432" s="270"/>
      <c r="J1432" s="271">
        <v>1800000</v>
      </c>
      <c r="K1432" s="270">
        <v>12</v>
      </c>
      <c r="L1432" s="285">
        <f t="shared" si="201"/>
        <v>665</v>
      </c>
      <c r="M1432" s="285">
        <v>44</v>
      </c>
      <c r="N1432" s="795">
        <f t="shared" si="197"/>
        <v>94882.5910931174</v>
      </c>
      <c r="O1432" s="934">
        <f t="shared" si="200"/>
        <v>834966.80161943322</v>
      </c>
    </row>
    <row r="1433" spans="1:15">
      <c r="A1433" s="860">
        <v>1</v>
      </c>
      <c r="B1433" s="936" t="s">
        <v>1031</v>
      </c>
      <c r="C1433" s="861" t="s">
        <v>654</v>
      </c>
      <c r="D1433" s="937" t="s">
        <v>782</v>
      </c>
      <c r="E1433" s="938" t="s">
        <v>1041</v>
      </c>
      <c r="F1433" s="932">
        <f t="shared" si="199"/>
        <v>4.34</v>
      </c>
      <c r="G1433" s="939">
        <v>4.34</v>
      </c>
      <c r="H1433" s="865"/>
      <c r="I1433" s="865"/>
      <c r="J1433" s="866">
        <v>1800000</v>
      </c>
      <c r="K1433" s="270">
        <v>12</v>
      </c>
      <c r="L1433" s="861">
        <f t="shared" si="201"/>
        <v>665</v>
      </c>
      <c r="M1433" s="861">
        <v>8</v>
      </c>
      <c r="N1433" s="795">
        <f t="shared" si="197"/>
        <v>94882.5910931174</v>
      </c>
      <c r="O1433" s="940">
        <f t="shared" si="200"/>
        <v>151812.14574898785</v>
      </c>
    </row>
    <row r="1434" spans="1:15">
      <c r="A1434" s="860">
        <v>1</v>
      </c>
      <c r="B1434" s="936" t="s">
        <v>1031</v>
      </c>
      <c r="C1434" s="861" t="s">
        <v>654</v>
      </c>
      <c r="D1434" s="937" t="s">
        <v>782</v>
      </c>
      <c r="E1434" s="938" t="s">
        <v>1041</v>
      </c>
      <c r="F1434" s="932">
        <f t="shared" si="199"/>
        <v>4.68</v>
      </c>
      <c r="G1434" s="939">
        <v>4.68</v>
      </c>
      <c r="H1434" s="865"/>
      <c r="I1434" s="865"/>
      <c r="J1434" s="866">
        <v>1800000</v>
      </c>
      <c r="K1434" s="270">
        <v>12</v>
      </c>
      <c r="L1434" s="861">
        <f t="shared" si="201"/>
        <v>665</v>
      </c>
      <c r="M1434" s="861">
        <v>30</v>
      </c>
      <c r="N1434" s="795">
        <f t="shared" si="197"/>
        <v>102315.78947368421</v>
      </c>
      <c r="O1434" s="940">
        <f t="shared" si="200"/>
        <v>613894.73684210528</v>
      </c>
    </row>
    <row r="1435" spans="1:15">
      <c r="A1435" s="579">
        <v>1</v>
      </c>
      <c r="B1435" s="929" t="s">
        <v>1031</v>
      </c>
      <c r="C1435" s="285" t="s">
        <v>654</v>
      </c>
      <c r="D1435" s="930" t="s">
        <v>472</v>
      </c>
      <c r="E1435" s="931" t="s">
        <v>665</v>
      </c>
      <c r="F1435" s="932">
        <f t="shared" si="199"/>
        <v>4.34</v>
      </c>
      <c r="G1435" s="935">
        <v>4.34</v>
      </c>
      <c r="H1435" s="270"/>
      <c r="I1435" s="270"/>
      <c r="J1435" s="271">
        <v>1800000</v>
      </c>
      <c r="K1435" s="270">
        <v>12</v>
      </c>
      <c r="L1435" s="285">
        <f t="shared" si="201"/>
        <v>665</v>
      </c>
      <c r="M1435" s="285">
        <v>18</v>
      </c>
      <c r="N1435" s="795">
        <f t="shared" si="197"/>
        <v>94882.5910931174</v>
      </c>
      <c r="O1435" s="934">
        <f t="shared" si="200"/>
        <v>341577.32793522265</v>
      </c>
    </row>
    <row r="1436" spans="1:15">
      <c r="A1436" s="860">
        <v>1</v>
      </c>
      <c r="B1436" s="936" t="s">
        <v>1031</v>
      </c>
      <c r="C1436" s="861" t="s">
        <v>654</v>
      </c>
      <c r="D1436" s="937" t="s">
        <v>472</v>
      </c>
      <c r="E1436" s="938" t="s">
        <v>665</v>
      </c>
      <c r="F1436" s="932">
        <f t="shared" si="199"/>
        <v>4.68</v>
      </c>
      <c r="G1436" s="939">
        <v>4.68</v>
      </c>
      <c r="H1436" s="865"/>
      <c r="I1436" s="865"/>
      <c r="J1436" s="866">
        <v>1800000</v>
      </c>
      <c r="K1436" s="270">
        <v>12</v>
      </c>
      <c r="L1436" s="861">
        <f t="shared" si="201"/>
        <v>665</v>
      </c>
      <c r="M1436" s="861">
        <v>16</v>
      </c>
      <c r="N1436" s="795">
        <f t="shared" si="197"/>
        <v>102315.78947368421</v>
      </c>
      <c r="O1436" s="940">
        <f t="shared" si="200"/>
        <v>327410.5263157895</v>
      </c>
    </row>
    <row r="1437" spans="1:15">
      <c r="A1437" s="579">
        <v>1</v>
      </c>
      <c r="B1437" s="929" t="s">
        <v>1031</v>
      </c>
      <c r="C1437" s="285" t="s">
        <v>654</v>
      </c>
      <c r="D1437" s="930" t="s">
        <v>1039</v>
      </c>
      <c r="E1437" s="931" t="s">
        <v>905</v>
      </c>
      <c r="F1437" s="932">
        <f t="shared" si="199"/>
        <v>4.68</v>
      </c>
      <c r="G1437" s="935">
        <v>4.68</v>
      </c>
      <c r="H1437" s="270"/>
      <c r="I1437" s="270"/>
      <c r="J1437" s="271">
        <v>1800000</v>
      </c>
      <c r="K1437" s="270">
        <v>12</v>
      </c>
      <c r="L1437" s="285">
        <f t="shared" si="201"/>
        <v>665</v>
      </c>
      <c r="M1437" s="285">
        <v>53</v>
      </c>
      <c r="N1437" s="795">
        <f t="shared" si="197"/>
        <v>102315.78947368421</v>
      </c>
      <c r="O1437" s="934">
        <f t="shared" si="200"/>
        <v>1084547.3684210528</v>
      </c>
    </row>
    <row r="1438" spans="1:15">
      <c r="A1438" s="579">
        <v>1</v>
      </c>
      <c r="B1438" s="929" t="s">
        <v>1031</v>
      </c>
      <c r="C1438" s="285" t="s">
        <v>654</v>
      </c>
      <c r="D1438" s="930" t="s">
        <v>1042</v>
      </c>
      <c r="E1438" s="931" t="s">
        <v>288</v>
      </c>
      <c r="F1438" s="932">
        <f t="shared" si="199"/>
        <v>4.8899999999999997</v>
      </c>
      <c r="G1438" s="935">
        <v>4.8899999999999997</v>
      </c>
      <c r="H1438" s="270"/>
      <c r="I1438" s="270"/>
      <c r="J1438" s="271">
        <v>1800000</v>
      </c>
      <c r="K1438" s="270">
        <v>12</v>
      </c>
      <c r="L1438" s="285">
        <f t="shared" si="201"/>
        <v>665</v>
      </c>
      <c r="M1438" s="285">
        <v>35</v>
      </c>
      <c r="N1438" s="795">
        <f t="shared" si="197"/>
        <v>106906.88259109312</v>
      </c>
      <c r="O1438" s="934">
        <f t="shared" si="200"/>
        <v>748348.17813765188</v>
      </c>
    </row>
    <row r="1439" spans="1:15">
      <c r="A1439" s="579">
        <v>1</v>
      </c>
      <c r="B1439" s="929" t="s">
        <v>1031</v>
      </c>
      <c r="C1439" s="285" t="s">
        <v>654</v>
      </c>
      <c r="D1439" s="930" t="s">
        <v>429</v>
      </c>
      <c r="E1439" s="931" t="s">
        <v>332</v>
      </c>
      <c r="F1439" s="932">
        <f t="shared" si="199"/>
        <v>3.99</v>
      </c>
      <c r="G1439" s="935">
        <v>3.99</v>
      </c>
      <c r="H1439" s="270"/>
      <c r="I1439" s="270"/>
      <c r="J1439" s="271">
        <v>1800000</v>
      </c>
      <c r="K1439" s="270">
        <v>12</v>
      </c>
      <c r="L1439" s="285">
        <f t="shared" si="201"/>
        <v>665</v>
      </c>
      <c r="M1439" s="285">
        <v>35</v>
      </c>
      <c r="N1439" s="795">
        <f t="shared" si="197"/>
        <v>87230.769230769234</v>
      </c>
      <c r="O1439" s="934">
        <f t="shared" si="200"/>
        <v>610615.38461538462</v>
      </c>
    </row>
    <row r="1440" spans="1:15">
      <c r="A1440" s="579">
        <v>1</v>
      </c>
      <c r="B1440" s="929" t="s">
        <v>1031</v>
      </c>
      <c r="C1440" s="285" t="s">
        <v>654</v>
      </c>
      <c r="D1440" s="930" t="s">
        <v>1043</v>
      </c>
      <c r="E1440" s="931" t="s">
        <v>285</v>
      </c>
      <c r="F1440" s="932">
        <f t="shared" si="199"/>
        <v>5.36</v>
      </c>
      <c r="G1440" s="935">
        <v>5.36</v>
      </c>
      <c r="H1440" s="270"/>
      <c r="I1440" s="270"/>
      <c r="J1440" s="271">
        <v>1800000</v>
      </c>
      <c r="K1440" s="270">
        <v>12</v>
      </c>
      <c r="L1440" s="285">
        <f t="shared" si="201"/>
        <v>665</v>
      </c>
      <c r="M1440" s="285">
        <v>69</v>
      </c>
      <c r="N1440" s="795">
        <f t="shared" si="197"/>
        <v>117182.18623481783</v>
      </c>
      <c r="O1440" s="934">
        <f t="shared" si="200"/>
        <v>1617114.1700404861</v>
      </c>
    </row>
    <row r="1441" spans="1:15">
      <c r="A1441" s="579">
        <v>1</v>
      </c>
      <c r="B1441" s="929" t="s">
        <v>1031</v>
      </c>
      <c r="C1441" s="285" t="s">
        <v>654</v>
      </c>
      <c r="D1441" s="930" t="s">
        <v>196</v>
      </c>
      <c r="E1441" s="931" t="s">
        <v>298</v>
      </c>
      <c r="F1441" s="932">
        <f t="shared" si="199"/>
        <v>3.96</v>
      </c>
      <c r="G1441" s="935">
        <v>3.96</v>
      </c>
      <c r="H1441" s="270"/>
      <c r="I1441" s="270"/>
      <c r="J1441" s="271">
        <v>1800000</v>
      </c>
      <c r="K1441" s="270">
        <v>12</v>
      </c>
      <c r="L1441" s="285">
        <f t="shared" si="201"/>
        <v>665</v>
      </c>
      <c r="M1441" s="285">
        <v>25</v>
      </c>
      <c r="N1441" s="795">
        <f t="shared" si="197"/>
        <v>86574.898785425103</v>
      </c>
      <c r="O1441" s="934">
        <f t="shared" si="200"/>
        <v>432874.49392712553</v>
      </c>
    </row>
    <row r="1442" spans="1:15">
      <c r="A1442" s="579">
        <v>1</v>
      </c>
      <c r="B1442" s="929" t="s">
        <v>1031</v>
      </c>
      <c r="C1442" s="285" t="s">
        <v>654</v>
      </c>
      <c r="D1442" s="930" t="s">
        <v>196</v>
      </c>
      <c r="E1442" s="931" t="s">
        <v>298</v>
      </c>
      <c r="F1442" s="932">
        <f t="shared" si="199"/>
        <v>4.2699999999999996</v>
      </c>
      <c r="G1442" s="935">
        <v>4.2699999999999996</v>
      </c>
      <c r="H1442" s="270"/>
      <c r="I1442" s="270"/>
      <c r="J1442" s="271">
        <v>1800000</v>
      </c>
      <c r="K1442" s="270">
        <v>12</v>
      </c>
      <c r="L1442" s="285">
        <f t="shared" si="201"/>
        <v>665</v>
      </c>
      <c r="M1442" s="285">
        <v>9</v>
      </c>
      <c r="N1442" s="795">
        <f t="shared" si="197"/>
        <v>93352.226720647755</v>
      </c>
      <c r="O1442" s="934">
        <f t="shared" si="200"/>
        <v>168034.00809716596</v>
      </c>
    </row>
    <row r="1443" spans="1:15">
      <c r="A1443" s="579">
        <v>1</v>
      </c>
      <c r="B1443" s="929" t="s">
        <v>1031</v>
      </c>
      <c r="C1443" s="285" t="s">
        <v>654</v>
      </c>
      <c r="D1443" s="930" t="s">
        <v>1032</v>
      </c>
      <c r="E1443" s="931" t="s">
        <v>1044</v>
      </c>
      <c r="F1443" s="932">
        <f t="shared" si="199"/>
        <v>4.34</v>
      </c>
      <c r="G1443" s="935">
        <v>4.34</v>
      </c>
      <c r="H1443" s="270"/>
      <c r="I1443" s="270"/>
      <c r="J1443" s="271">
        <v>1800000</v>
      </c>
      <c r="K1443" s="270">
        <v>12</v>
      </c>
      <c r="L1443" s="285">
        <f t="shared" si="201"/>
        <v>665</v>
      </c>
      <c r="M1443" s="285">
        <v>105</v>
      </c>
      <c r="N1443" s="795">
        <f t="shared" si="197"/>
        <v>94882.5910931174</v>
      </c>
      <c r="O1443" s="934">
        <f t="shared" si="200"/>
        <v>1992534.4129554655</v>
      </c>
    </row>
    <row r="1444" spans="1:15">
      <c r="A1444" s="579">
        <v>1</v>
      </c>
      <c r="B1444" s="929" t="s">
        <v>1031</v>
      </c>
      <c r="C1444" s="285" t="s">
        <v>654</v>
      </c>
      <c r="D1444" s="930" t="s">
        <v>1045</v>
      </c>
      <c r="E1444" s="931" t="s">
        <v>779</v>
      </c>
      <c r="F1444" s="932">
        <f t="shared" si="199"/>
        <v>4.68</v>
      </c>
      <c r="G1444" s="935">
        <v>4.68</v>
      </c>
      <c r="H1444" s="270"/>
      <c r="I1444" s="270"/>
      <c r="J1444" s="271">
        <v>1800000</v>
      </c>
      <c r="K1444" s="270">
        <v>12</v>
      </c>
      <c r="L1444" s="285">
        <f t="shared" si="201"/>
        <v>665</v>
      </c>
      <c r="M1444" s="285">
        <v>18</v>
      </c>
      <c r="N1444" s="795">
        <f t="shared" si="197"/>
        <v>102315.78947368421</v>
      </c>
      <c r="O1444" s="934">
        <f t="shared" si="200"/>
        <v>368336.8421052632</v>
      </c>
    </row>
    <row r="1445" spans="1:15">
      <c r="A1445" s="579">
        <v>1</v>
      </c>
      <c r="B1445" s="929" t="s">
        <v>1031</v>
      </c>
      <c r="C1445" s="285" t="s">
        <v>654</v>
      </c>
      <c r="D1445" s="930" t="s">
        <v>1034</v>
      </c>
      <c r="E1445" s="931" t="s">
        <v>683</v>
      </c>
      <c r="F1445" s="932">
        <f t="shared" si="199"/>
        <v>5.17</v>
      </c>
      <c r="G1445" s="935">
        <v>5.0199999999999996</v>
      </c>
      <c r="H1445" s="270">
        <v>0.15</v>
      </c>
      <c r="I1445" s="270"/>
      <c r="J1445" s="271">
        <v>1800000</v>
      </c>
      <c r="K1445" s="270">
        <v>12</v>
      </c>
      <c r="L1445" s="285">
        <f t="shared" si="201"/>
        <v>665</v>
      </c>
      <c r="M1445" s="285">
        <v>17</v>
      </c>
      <c r="N1445" s="795">
        <f t="shared" si="197"/>
        <v>113028.34008097167</v>
      </c>
      <c r="O1445" s="934">
        <f t="shared" si="200"/>
        <v>384296.35627530375</v>
      </c>
    </row>
    <row r="1446" spans="1:15">
      <c r="A1446" s="579">
        <v>2</v>
      </c>
      <c r="B1446" s="929" t="s">
        <v>1046</v>
      </c>
      <c r="C1446" s="285" t="s">
        <v>678</v>
      </c>
      <c r="D1446" s="930" t="s">
        <v>1032</v>
      </c>
      <c r="E1446" s="931" t="s">
        <v>661</v>
      </c>
      <c r="F1446" s="932">
        <f t="shared" si="199"/>
        <v>4.34</v>
      </c>
      <c r="G1446" s="935">
        <v>4.34</v>
      </c>
      <c r="H1446" s="270"/>
      <c r="I1446" s="270"/>
      <c r="J1446" s="271">
        <v>1800000</v>
      </c>
      <c r="K1446" s="270">
        <v>12</v>
      </c>
      <c r="L1446" s="285">
        <f>19*35</f>
        <v>665</v>
      </c>
      <c r="M1446" s="285">
        <v>140</v>
      </c>
      <c r="N1446" s="795">
        <f t="shared" si="197"/>
        <v>94882.5910931174</v>
      </c>
      <c r="O1446" s="934">
        <f t="shared" si="200"/>
        <v>2656712.5506072873</v>
      </c>
    </row>
    <row r="1447" spans="1:15">
      <c r="A1447" s="579">
        <v>2</v>
      </c>
      <c r="B1447" s="929" t="s">
        <v>1046</v>
      </c>
      <c r="C1447" s="285" t="s">
        <v>678</v>
      </c>
      <c r="D1447" s="941" t="s">
        <v>155</v>
      </c>
      <c r="E1447" s="931" t="s">
        <v>1047</v>
      </c>
      <c r="F1447" s="932">
        <f t="shared" si="199"/>
        <v>5.0199999999999996</v>
      </c>
      <c r="G1447" s="942">
        <v>5.0199999999999996</v>
      </c>
      <c r="H1447" s="270"/>
      <c r="I1447" s="270"/>
      <c r="J1447" s="271">
        <v>1800000</v>
      </c>
      <c r="K1447" s="270">
        <v>12</v>
      </c>
      <c r="L1447" s="285">
        <f>19*35</f>
        <v>665</v>
      </c>
      <c r="M1447" s="285">
        <v>105</v>
      </c>
      <c r="N1447" s="795">
        <f t="shared" si="197"/>
        <v>109748.98785425101</v>
      </c>
      <c r="O1447" s="934">
        <f t="shared" si="200"/>
        <v>2304728.7449392714</v>
      </c>
    </row>
    <row r="1448" spans="1:15">
      <c r="A1448" s="579">
        <v>2</v>
      </c>
      <c r="B1448" s="929" t="s">
        <v>1046</v>
      </c>
      <c r="C1448" s="285" t="s">
        <v>678</v>
      </c>
      <c r="D1448" s="941" t="s">
        <v>533</v>
      </c>
      <c r="E1448" s="931" t="s">
        <v>1048</v>
      </c>
      <c r="F1448" s="932">
        <f t="shared" si="199"/>
        <v>4.34</v>
      </c>
      <c r="G1448" s="942">
        <v>4.34</v>
      </c>
      <c r="H1448" s="270"/>
      <c r="I1448" s="270"/>
      <c r="J1448" s="271">
        <v>1800000</v>
      </c>
      <c r="K1448" s="270">
        <v>12</v>
      </c>
      <c r="L1448" s="285">
        <f t="shared" ref="L1448:L1467" si="202">19*35</f>
        <v>665</v>
      </c>
      <c r="M1448" s="285">
        <v>105</v>
      </c>
      <c r="N1448" s="795">
        <f t="shared" si="197"/>
        <v>94882.5910931174</v>
      </c>
      <c r="O1448" s="934">
        <f t="shared" si="200"/>
        <v>1992534.4129554655</v>
      </c>
    </row>
    <row r="1449" spans="1:15">
      <c r="A1449" s="579">
        <v>2</v>
      </c>
      <c r="B1449" s="929" t="s">
        <v>1046</v>
      </c>
      <c r="C1449" s="285" t="s">
        <v>678</v>
      </c>
      <c r="D1449" s="941" t="s">
        <v>533</v>
      </c>
      <c r="E1449" s="931" t="s">
        <v>1049</v>
      </c>
      <c r="F1449" s="932">
        <f t="shared" si="199"/>
        <v>4.34</v>
      </c>
      <c r="G1449" s="942">
        <v>4.34</v>
      </c>
      <c r="H1449" s="270"/>
      <c r="I1449" s="270"/>
      <c r="J1449" s="271">
        <v>1800000</v>
      </c>
      <c r="K1449" s="270">
        <v>12</v>
      </c>
      <c r="L1449" s="285">
        <f t="shared" si="202"/>
        <v>665</v>
      </c>
      <c r="M1449" s="285">
        <v>30</v>
      </c>
      <c r="N1449" s="795">
        <f t="shared" si="197"/>
        <v>94882.5910931174</v>
      </c>
      <c r="O1449" s="934">
        <f t="shared" si="200"/>
        <v>569295.54655870446</v>
      </c>
    </row>
    <row r="1450" spans="1:15">
      <c r="A1450" s="579">
        <v>2</v>
      </c>
      <c r="B1450" s="929" t="s">
        <v>1046</v>
      </c>
      <c r="C1450" s="285" t="s">
        <v>678</v>
      </c>
      <c r="D1450" s="941" t="s">
        <v>1050</v>
      </c>
      <c r="E1450" s="931" t="s">
        <v>3</v>
      </c>
      <c r="F1450" s="932">
        <f t="shared" si="199"/>
        <v>5.0199999999999996</v>
      </c>
      <c r="G1450" s="943">
        <v>5.0199999999999996</v>
      </c>
      <c r="H1450" s="270"/>
      <c r="I1450" s="270"/>
      <c r="J1450" s="271">
        <v>1800000</v>
      </c>
      <c r="K1450" s="270">
        <v>12</v>
      </c>
      <c r="L1450" s="285">
        <f t="shared" si="202"/>
        <v>665</v>
      </c>
      <c r="M1450" s="285">
        <v>140</v>
      </c>
      <c r="N1450" s="795">
        <f t="shared" si="197"/>
        <v>109748.98785425101</v>
      </c>
      <c r="O1450" s="934">
        <f t="shared" si="200"/>
        <v>3072971.6599190286</v>
      </c>
    </row>
    <row r="1451" spans="1:15">
      <c r="A1451" s="579">
        <v>2</v>
      </c>
      <c r="B1451" s="929" t="s">
        <v>1046</v>
      </c>
      <c r="C1451" s="285" t="s">
        <v>678</v>
      </c>
      <c r="D1451" s="941" t="s">
        <v>1038</v>
      </c>
      <c r="E1451" s="931" t="s">
        <v>1051</v>
      </c>
      <c r="F1451" s="932">
        <f t="shared" si="199"/>
        <v>5.17</v>
      </c>
      <c r="G1451" s="942">
        <v>5.0199999999999996</v>
      </c>
      <c r="H1451" s="270">
        <v>0.15</v>
      </c>
      <c r="I1451" s="270"/>
      <c r="J1451" s="271">
        <v>1800000</v>
      </c>
      <c r="K1451" s="270">
        <v>12</v>
      </c>
      <c r="L1451" s="285">
        <f t="shared" si="202"/>
        <v>665</v>
      </c>
      <c r="M1451" s="285">
        <v>10</v>
      </c>
      <c r="N1451" s="795">
        <f t="shared" si="197"/>
        <v>113028.34008097167</v>
      </c>
      <c r="O1451" s="934">
        <f t="shared" si="200"/>
        <v>226056.68016194337</v>
      </c>
    </row>
    <row r="1452" spans="1:15">
      <c r="A1452" s="579">
        <v>2</v>
      </c>
      <c r="B1452" s="929" t="s">
        <v>1046</v>
      </c>
      <c r="C1452" s="285" t="s">
        <v>678</v>
      </c>
      <c r="D1452" s="941" t="s">
        <v>1039</v>
      </c>
      <c r="E1452" s="931" t="s">
        <v>861</v>
      </c>
      <c r="F1452" s="932">
        <f t="shared" si="199"/>
        <v>4.68</v>
      </c>
      <c r="G1452" s="943">
        <v>4.68</v>
      </c>
      <c r="H1452" s="270"/>
      <c r="I1452" s="270"/>
      <c r="J1452" s="271">
        <v>1800000</v>
      </c>
      <c r="K1452" s="270">
        <v>12</v>
      </c>
      <c r="L1452" s="285">
        <f t="shared" si="202"/>
        <v>665</v>
      </c>
      <c r="M1452" s="285">
        <v>53</v>
      </c>
      <c r="N1452" s="795">
        <f t="shared" si="197"/>
        <v>102315.78947368421</v>
      </c>
      <c r="O1452" s="934">
        <f t="shared" si="200"/>
        <v>1084547.3684210528</v>
      </c>
    </row>
    <row r="1453" spans="1:15">
      <c r="A1453" s="579">
        <v>2</v>
      </c>
      <c r="B1453" s="929" t="s">
        <v>1046</v>
      </c>
      <c r="C1453" s="285" t="s">
        <v>678</v>
      </c>
      <c r="D1453" s="941" t="s">
        <v>1040</v>
      </c>
      <c r="E1453" s="931" t="s">
        <v>861</v>
      </c>
      <c r="F1453" s="932">
        <f t="shared" si="199"/>
        <v>4.34</v>
      </c>
      <c r="G1453" s="935">
        <v>4.34</v>
      </c>
      <c r="H1453" s="270"/>
      <c r="I1453" s="270"/>
      <c r="J1453" s="271">
        <v>1800000</v>
      </c>
      <c r="K1453" s="270">
        <v>12</v>
      </c>
      <c r="L1453" s="285">
        <f t="shared" si="202"/>
        <v>665</v>
      </c>
      <c r="M1453" s="285">
        <v>35</v>
      </c>
      <c r="N1453" s="795">
        <f t="shared" si="197"/>
        <v>94882.5910931174</v>
      </c>
      <c r="O1453" s="934">
        <f t="shared" si="200"/>
        <v>664178.13765182183</v>
      </c>
    </row>
    <row r="1454" spans="1:15">
      <c r="A1454" s="579">
        <v>2</v>
      </c>
      <c r="B1454" s="929" t="s">
        <v>1046</v>
      </c>
      <c r="C1454" s="285" t="s">
        <v>678</v>
      </c>
      <c r="D1454" s="941" t="s">
        <v>1052</v>
      </c>
      <c r="E1454" s="931" t="s">
        <v>665</v>
      </c>
      <c r="F1454" s="932">
        <f t="shared" si="199"/>
        <v>5.0199999999999996</v>
      </c>
      <c r="G1454" s="933">
        <v>5.0199999999999996</v>
      </c>
      <c r="H1454" s="270"/>
      <c r="I1454" s="270"/>
      <c r="J1454" s="271">
        <v>1800000</v>
      </c>
      <c r="K1454" s="270">
        <v>12</v>
      </c>
      <c r="L1454" s="285">
        <f t="shared" si="202"/>
        <v>665</v>
      </c>
      <c r="M1454" s="285">
        <v>35</v>
      </c>
      <c r="N1454" s="795">
        <f t="shared" si="197"/>
        <v>109748.98785425101</v>
      </c>
      <c r="O1454" s="934">
        <f t="shared" si="200"/>
        <v>768242.91497975716</v>
      </c>
    </row>
    <row r="1455" spans="1:15">
      <c r="A1455" s="579">
        <v>2</v>
      </c>
      <c r="B1455" s="929" t="s">
        <v>1046</v>
      </c>
      <c r="C1455" s="285" t="s">
        <v>678</v>
      </c>
      <c r="D1455" s="941" t="s">
        <v>196</v>
      </c>
      <c r="E1455" s="931" t="s">
        <v>905</v>
      </c>
      <c r="F1455" s="932">
        <f t="shared" si="199"/>
        <v>3.96</v>
      </c>
      <c r="G1455" s="942">
        <v>3.96</v>
      </c>
      <c r="H1455" s="270"/>
      <c r="I1455" s="270"/>
      <c r="J1455" s="271">
        <v>1800000</v>
      </c>
      <c r="K1455" s="270">
        <v>12</v>
      </c>
      <c r="L1455" s="285">
        <f t="shared" si="202"/>
        <v>665</v>
      </c>
      <c r="M1455" s="285">
        <v>25</v>
      </c>
      <c r="N1455" s="795">
        <f t="shared" si="197"/>
        <v>86574.898785425103</v>
      </c>
      <c r="O1455" s="934">
        <f t="shared" si="200"/>
        <v>432874.49392712553</v>
      </c>
    </row>
    <row r="1456" spans="1:15">
      <c r="A1456" s="579">
        <v>2</v>
      </c>
      <c r="B1456" s="929" t="s">
        <v>1046</v>
      </c>
      <c r="C1456" s="285" t="s">
        <v>678</v>
      </c>
      <c r="D1456" s="941" t="s">
        <v>196</v>
      </c>
      <c r="E1456" s="931" t="s">
        <v>905</v>
      </c>
      <c r="F1456" s="932">
        <f t="shared" si="199"/>
        <v>4.2699999999999996</v>
      </c>
      <c r="G1456" s="942">
        <v>4.2699999999999996</v>
      </c>
      <c r="H1456" s="270"/>
      <c r="I1456" s="270"/>
      <c r="J1456" s="271">
        <v>1800000</v>
      </c>
      <c r="K1456" s="270">
        <v>12</v>
      </c>
      <c r="L1456" s="285">
        <f t="shared" si="202"/>
        <v>665</v>
      </c>
      <c r="M1456" s="285">
        <v>10</v>
      </c>
      <c r="N1456" s="795">
        <f t="shared" si="197"/>
        <v>93352.226720647755</v>
      </c>
      <c r="O1456" s="934">
        <f t="shared" si="200"/>
        <v>186704.45344129551</v>
      </c>
    </row>
    <row r="1457" spans="1:15">
      <c r="A1457" s="579">
        <v>2</v>
      </c>
      <c r="B1457" s="929" t="s">
        <v>1046</v>
      </c>
      <c r="C1457" s="285" t="s">
        <v>678</v>
      </c>
      <c r="D1457" s="941" t="s">
        <v>1042</v>
      </c>
      <c r="E1457" s="931" t="s">
        <v>288</v>
      </c>
      <c r="F1457" s="932">
        <f t="shared" si="199"/>
        <v>4.8899999999999997</v>
      </c>
      <c r="G1457" s="942">
        <v>4.8899999999999997</v>
      </c>
      <c r="H1457" s="270"/>
      <c r="I1457" s="270"/>
      <c r="J1457" s="271">
        <v>1800000</v>
      </c>
      <c r="K1457" s="270">
        <v>12</v>
      </c>
      <c r="L1457" s="285">
        <f t="shared" si="202"/>
        <v>665</v>
      </c>
      <c r="M1457" s="285">
        <v>35</v>
      </c>
      <c r="N1457" s="795">
        <f t="shared" si="197"/>
        <v>106906.88259109312</v>
      </c>
      <c r="O1457" s="934">
        <f t="shared" si="200"/>
        <v>748348.17813765188</v>
      </c>
    </row>
    <row r="1458" spans="1:15">
      <c r="A1458" s="579">
        <v>2</v>
      </c>
      <c r="B1458" s="929" t="s">
        <v>1046</v>
      </c>
      <c r="C1458" s="285" t="s">
        <v>678</v>
      </c>
      <c r="D1458" s="941" t="s">
        <v>429</v>
      </c>
      <c r="E1458" s="931" t="s">
        <v>332</v>
      </c>
      <c r="F1458" s="932">
        <f t="shared" si="199"/>
        <v>3.99</v>
      </c>
      <c r="G1458" s="942">
        <v>3.99</v>
      </c>
      <c r="H1458" s="270"/>
      <c r="I1458" s="270"/>
      <c r="J1458" s="271">
        <v>1800000</v>
      </c>
      <c r="K1458" s="270">
        <v>12</v>
      </c>
      <c r="L1458" s="285">
        <f t="shared" si="202"/>
        <v>665</v>
      </c>
      <c r="M1458" s="285">
        <v>35</v>
      </c>
      <c r="N1458" s="795">
        <f t="shared" si="197"/>
        <v>87230.769230769234</v>
      </c>
      <c r="O1458" s="934">
        <f t="shared" si="200"/>
        <v>610615.38461538462</v>
      </c>
    </row>
    <row r="1459" spans="1:15">
      <c r="A1459" s="579">
        <v>2</v>
      </c>
      <c r="B1459" s="929" t="s">
        <v>1046</v>
      </c>
      <c r="C1459" s="285" t="s">
        <v>678</v>
      </c>
      <c r="D1459" s="941" t="s">
        <v>1043</v>
      </c>
      <c r="E1459" s="931" t="s">
        <v>285</v>
      </c>
      <c r="F1459" s="932">
        <f t="shared" si="199"/>
        <v>5.36</v>
      </c>
      <c r="G1459" s="942">
        <v>5.36</v>
      </c>
      <c r="H1459" s="270"/>
      <c r="I1459" s="270"/>
      <c r="J1459" s="271">
        <v>1800000</v>
      </c>
      <c r="K1459" s="270">
        <v>12</v>
      </c>
      <c r="L1459" s="285">
        <f t="shared" si="202"/>
        <v>665</v>
      </c>
      <c r="M1459" s="285">
        <v>70</v>
      </c>
      <c r="N1459" s="795">
        <f t="shared" si="197"/>
        <v>117182.18623481783</v>
      </c>
      <c r="O1459" s="934">
        <f t="shared" si="200"/>
        <v>1640550.6072874498</v>
      </c>
    </row>
    <row r="1460" spans="1:15" ht="22.5">
      <c r="A1460" s="860">
        <v>2</v>
      </c>
      <c r="B1460" s="936" t="s">
        <v>1046</v>
      </c>
      <c r="C1460" s="861" t="s">
        <v>678</v>
      </c>
      <c r="D1460" s="937" t="s">
        <v>782</v>
      </c>
      <c r="E1460" s="938" t="s">
        <v>1053</v>
      </c>
      <c r="F1460" s="932">
        <f t="shared" si="199"/>
        <v>4.34</v>
      </c>
      <c r="G1460" s="944">
        <v>4.34</v>
      </c>
      <c r="H1460" s="865"/>
      <c r="I1460" s="865"/>
      <c r="J1460" s="866">
        <v>1800000</v>
      </c>
      <c r="K1460" s="270">
        <v>12</v>
      </c>
      <c r="L1460" s="861">
        <f t="shared" si="202"/>
        <v>665</v>
      </c>
      <c r="M1460" s="861">
        <v>8</v>
      </c>
      <c r="N1460" s="795">
        <f t="shared" si="197"/>
        <v>94882.5910931174</v>
      </c>
      <c r="O1460" s="940">
        <f t="shared" si="200"/>
        <v>151812.14574898785</v>
      </c>
    </row>
    <row r="1461" spans="1:15" ht="22.5">
      <c r="A1461" s="860">
        <v>2</v>
      </c>
      <c r="B1461" s="936" t="s">
        <v>1046</v>
      </c>
      <c r="C1461" s="861" t="s">
        <v>678</v>
      </c>
      <c r="D1461" s="937" t="s">
        <v>782</v>
      </c>
      <c r="E1461" s="938" t="s">
        <v>1053</v>
      </c>
      <c r="F1461" s="932">
        <f t="shared" si="199"/>
        <v>4.68</v>
      </c>
      <c r="G1461" s="944">
        <v>4.68</v>
      </c>
      <c r="H1461" s="865"/>
      <c r="I1461" s="865"/>
      <c r="J1461" s="866">
        <v>1800000</v>
      </c>
      <c r="K1461" s="270">
        <v>12</v>
      </c>
      <c r="L1461" s="861">
        <f t="shared" si="202"/>
        <v>665</v>
      </c>
      <c r="M1461" s="861">
        <v>34</v>
      </c>
      <c r="N1461" s="795">
        <f t="shared" si="197"/>
        <v>102315.78947368421</v>
      </c>
      <c r="O1461" s="940">
        <f t="shared" si="200"/>
        <v>695747.3684210527</v>
      </c>
    </row>
    <row r="1462" spans="1:15">
      <c r="A1462" s="860">
        <v>2</v>
      </c>
      <c r="B1462" s="936" t="s">
        <v>1046</v>
      </c>
      <c r="C1462" s="861" t="s">
        <v>678</v>
      </c>
      <c r="D1462" s="937" t="s">
        <v>782</v>
      </c>
      <c r="E1462" s="938" t="s">
        <v>1054</v>
      </c>
      <c r="F1462" s="932">
        <f t="shared" si="199"/>
        <v>4.34</v>
      </c>
      <c r="G1462" s="944">
        <v>4.34</v>
      </c>
      <c r="H1462" s="865"/>
      <c r="I1462" s="865"/>
      <c r="J1462" s="866">
        <v>1800000</v>
      </c>
      <c r="K1462" s="270">
        <v>12</v>
      </c>
      <c r="L1462" s="861">
        <f t="shared" si="202"/>
        <v>665</v>
      </c>
      <c r="M1462" s="861">
        <v>24</v>
      </c>
      <c r="N1462" s="795">
        <f t="shared" si="197"/>
        <v>94882.5910931174</v>
      </c>
      <c r="O1462" s="940">
        <f t="shared" si="200"/>
        <v>455436.43724696356</v>
      </c>
    </row>
    <row r="1463" spans="1:15">
      <c r="A1463" s="860">
        <v>2</v>
      </c>
      <c r="B1463" s="936" t="s">
        <v>1046</v>
      </c>
      <c r="C1463" s="861" t="s">
        <v>678</v>
      </c>
      <c r="D1463" s="937" t="s">
        <v>782</v>
      </c>
      <c r="E1463" s="938" t="s">
        <v>1054</v>
      </c>
      <c r="F1463" s="932">
        <f t="shared" si="199"/>
        <v>4.68</v>
      </c>
      <c r="G1463" s="944">
        <v>4.68</v>
      </c>
      <c r="H1463" s="865"/>
      <c r="I1463" s="865"/>
      <c r="J1463" s="866">
        <v>1800000</v>
      </c>
      <c r="K1463" s="270">
        <v>12</v>
      </c>
      <c r="L1463" s="861">
        <f t="shared" si="202"/>
        <v>665</v>
      </c>
      <c r="M1463" s="861">
        <v>15</v>
      </c>
      <c r="N1463" s="795">
        <f t="shared" si="197"/>
        <v>102315.78947368421</v>
      </c>
      <c r="O1463" s="940">
        <f t="shared" si="200"/>
        <v>306947.36842105264</v>
      </c>
    </row>
    <row r="1464" spans="1:15">
      <c r="A1464" s="579">
        <v>2</v>
      </c>
      <c r="B1464" s="929" t="s">
        <v>1046</v>
      </c>
      <c r="C1464" s="285" t="s">
        <v>678</v>
      </c>
      <c r="D1464" s="941" t="s">
        <v>196</v>
      </c>
      <c r="E1464" s="931" t="s">
        <v>298</v>
      </c>
      <c r="F1464" s="932">
        <f t="shared" si="199"/>
        <v>3.96</v>
      </c>
      <c r="G1464" s="942">
        <v>3.96</v>
      </c>
      <c r="H1464" s="270"/>
      <c r="I1464" s="270"/>
      <c r="J1464" s="271">
        <v>1800000</v>
      </c>
      <c r="K1464" s="270">
        <v>12</v>
      </c>
      <c r="L1464" s="285">
        <f t="shared" si="202"/>
        <v>665</v>
      </c>
      <c r="M1464" s="285">
        <v>25</v>
      </c>
      <c r="N1464" s="795">
        <f t="shared" si="197"/>
        <v>86574.898785425103</v>
      </c>
      <c r="O1464" s="934">
        <f t="shared" si="200"/>
        <v>432874.49392712553</v>
      </c>
    </row>
    <row r="1465" spans="1:15">
      <c r="A1465" s="579">
        <v>2</v>
      </c>
      <c r="B1465" s="929" t="s">
        <v>1046</v>
      </c>
      <c r="C1465" s="285" t="s">
        <v>678</v>
      </c>
      <c r="D1465" s="941" t="s">
        <v>196</v>
      </c>
      <c r="E1465" s="931" t="s">
        <v>298</v>
      </c>
      <c r="F1465" s="932">
        <f t="shared" si="199"/>
        <v>4.2699999999999996</v>
      </c>
      <c r="G1465" s="942">
        <v>4.2699999999999996</v>
      </c>
      <c r="H1465" s="270"/>
      <c r="I1465" s="270"/>
      <c r="J1465" s="271">
        <v>1800000</v>
      </c>
      <c r="K1465" s="270">
        <v>12</v>
      </c>
      <c r="L1465" s="285">
        <f t="shared" si="202"/>
        <v>665</v>
      </c>
      <c r="M1465" s="285">
        <v>10</v>
      </c>
      <c r="N1465" s="795">
        <f t="shared" si="197"/>
        <v>93352.226720647755</v>
      </c>
      <c r="O1465" s="934">
        <f t="shared" si="200"/>
        <v>186704.45344129551</v>
      </c>
    </row>
    <row r="1466" spans="1:15">
      <c r="A1466" s="579">
        <v>2</v>
      </c>
      <c r="B1466" s="929" t="s">
        <v>1046</v>
      </c>
      <c r="C1466" s="285" t="s">
        <v>678</v>
      </c>
      <c r="D1466" s="941" t="s">
        <v>1039</v>
      </c>
      <c r="E1466" s="931" t="s">
        <v>1044</v>
      </c>
      <c r="F1466" s="932">
        <f t="shared" si="199"/>
        <v>4.68</v>
      </c>
      <c r="G1466" s="943">
        <v>4.68</v>
      </c>
      <c r="H1466" s="270"/>
      <c r="I1466" s="270"/>
      <c r="J1466" s="271">
        <v>1800000</v>
      </c>
      <c r="K1466" s="270">
        <v>12</v>
      </c>
      <c r="L1466" s="285">
        <f t="shared" si="202"/>
        <v>665</v>
      </c>
      <c r="M1466" s="285">
        <v>36</v>
      </c>
      <c r="N1466" s="795">
        <f t="shared" si="197"/>
        <v>102315.78947368421</v>
      </c>
      <c r="O1466" s="934">
        <f t="shared" si="200"/>
        <v>736673.68421052641</v>
      </c>
    </row>
    <row r="1467" spans="1:15">
      <c r="A1467" s="579">
        <v>2</v>
      </c>
      <c r="B1467" s="929" t="s">
        <v>1046</v>
      </c>
      <c r="C1467" s="285" t="s">
        <v>678</v>
      </c>
      <c r="D1467" s="941" t="s">
        <v>1055</v>
      </c>
      <c r="E1467" s="931" t="s">
        <v>1044</v>
      </c>
      <c r="F1467" s="932">
        <f t="shared" si="199"/>
        <v>2.34</v>
      </c>
      <c r="G1467" s="943">
        <v>2.34</v>
      </c>
      <c r="H1467" s="270"/>
      <c r="I1467" s="270"/>
      <c r="J1467" s="271">
        <v>1800000</v>
      </c>
      <c r="K1467" s="270">
        <v>12</v>
      </c>
      <c r="L1467" s="285">
        <f t="shared" si="202"/>
        <v>665</v>
      </c>
      <c r="M1467" s="285">
        <v>2</v>
      </c>
      <c r="N1467" s="795">
        <f t="shared" si="197"/>
        <v>51157.894736842107</v>
      </c>
      <c r="O1467" s="934">
        <f t="shared" si="200"/>
        <v>20463.157894736843</v>
      </c>
    </row>
    <row r="1468" spans="1:15">
      <c r="A1468" s="579">
        <v>2</v>
      </c>
      <c r="B1468" s="929" t="s">
        <v>1046</v>
      </c>
      <c r="C1468" s="285" t="s">
        <v>678</v>
      </c>
      <c r="D1468" s="930" t="s">
        <v>1056</v>
      </c>
      <c r="E1468" s="931" t="s">
        <v>683</v>
      </c>
      <c r="F1468" s="932">
        <f t="shared" si="199"/>
        <v>4.68</v>
      </c>
      <c r="G1468" s="942">
        <v>4.68</v>
      </c>
      <c r="H1468" s="270"/>
      <c r="I1468" s="270"/>
      <c r="J1468" s="271">
        <v>1800000</v>
      </c>
      <c r="K1468" s="270">
        <v>12</v>
      </c>
      <c r="L1468" s="285">
        <f>19*35</f>
        <v>665</v>
      </c>
      <c r="M1468" s="285">
        <v>33</v>
      </c>
      <c r="N1468" s="795">
        <f t="shared" si="197"/>
        <v>102315.78947368421</v>
      </c>
      <c r="O1468" s="934">
        <f t="shared" si="200"/>
        <v>675284.21052631584</v>
      </c>
    </row>
    <row r="1469" spans="1:15">
      <c r="A1469" s="579">
        <v>3</v>
      </c>
      <c r="B1469" s="929" t="s">
        <v>1057</v>
      </c>
      <c r="C1469" s="285" t="s">
        <v>724</v>
      </c>
      <c r="D1469" s="930" t="s">
        <v>1052</v>
      </c>
      <c r="E1469" s="931" t="s">
        <v>661</v>
      </c>
      <c r="F1469" s="932">
        <f t="shared" si="199"/>
        <v>5.0199999999999996</v>
      </c>
      <c r="G1469" s="933">
        <v>5.0199999999999996</v>
      </c>
      <c r="H1469" s="270"/>
      <c r="I1469" s="270"/>
      <c r="J1469" s="271">
        <v>1800000</v>
      </c>
      <c r="K1469" s="270">
        <v>12</v>
      </c>
      <c r="L1469" s="285">
        <f t="shared" ref="L1469:L1538" si="203">19*35</f>
        <v>665</v>
      </c>
      <c r="M1469" s="285">
        <v>140</v>
      </c>
      <c r="N1469" s="795">
        <f t="shared" si="197"/>
        <v>109748.98785425101</v>
      </c>
      <c r="O1469" s="934">
        <f t="shared" si="200"/>
        <v>3072971.6599190286</v>
      </c>
    </row>
    <row r="1470" spans="1:15">
      <c r="A1470" s="579">
        <v>3</v>
      </c>
      <c r="B1470" s="929" t="s">
        <v>1057</v>
      </c>
      <c r="C1470" s="285" t="s">
        <v>724</v>
      </c>
      <c r="D1470" s="930" t="s">
        <v>155</v>
      </c>
      <c r="E1470" s="931" t="s">
        <v>1047</v>
      </c>
      <c r="F1470" s="932">
        <f t="shared" si="199"/>
        <v>5.0199999999999996</v>
      </c>
      <c r="G1470" s="942">
        <v>5.0199999999999996</v>
      </c>
      <c r="H1470" s="270"/>
      <c r="I1470" s="270"/>
      <c r="J1470" s="271">
        <v>1800000</v>
      </c>
      <c r="K1470" s="270">
        <v>12</v>
      </c>
      <c r="L1470" s="285">
        <f t="shared" si="203"/>
        <v>665</v>
      </c>
      <c r="M1470" s="285">
        <v>105</v>
      </c>
      <c r="N1470" s="795">
        <f t="shared" si="197"/>
        <v>109748.98785425101</v>
      </c>
      <c r="O1470" s="934">
        <f t="shared" si="200"/>
        <v>2304728.7449392714</v>
      </c>
    </row>
    <row r="1471" spans="1:15">
      <c r="A1471" s="579">
        <v>3</v>
      </c>
      <c r="B1471" s="929" t="s">
        <v>1057</v>
      </c>
      <c r="C1471" s="285" t="s">
        <v>724</v>
      </c>
      <c r="D1471" s="930" t="s">
        <v>533</v>
      </c>
      <c r="E1471" s="931" t="s">
        <v>1048</v>
      </c>
      <c r="F1471" s="932">
        <f t="shared" si="199"/>
        <v>4.34</v>
      </c>
      <c r="G1471" s="935">
        <v>4.34</v>
      </c>
      <c r="H1471" s="270"/>
      <c r="I1471" s="270"/>
      <c r="J1471" s="271">
        <v>1800000</v>
      </c>
      <c r="K1471" s="270">
        <v>12</v>
      </c>
      <c r="L1471" s="285">
        <f t="shared" si="203"/>
        <v>665</v>
      </c>
      <c r="M1471" s="285">
        <v>105</v>
      </c>
      <c r="N1471" s="795">
        <f t="shared" ref="N1471:N1534" si="204">(F1471*J1471*K1471)/L1471*35/52</f>
        <v>94882.5910931174</v>
      </c>
      <c r="O1471" s="934">
        <f t="shared" si="200"/>
        <v>1992534.4129554655</v>
      </c>
    </row>
    <row r="1472" spans="1:15">
      <c r="A1472" s="579">
        <v>3</v>
      </c>
      <c r="B1472" s="929" t="s">
        <v>1057</v>
      </c>
      <c r="C1472" s="285" t="s">
        <v>724</v>
      </c>
      <c r="D1472" s="930" t="s">
        <v>1058</v>
      </c>
      <c r="E1472" s="931" t="s">
        <v>3</v>
      </c>
      <c r="F1472" s="932">
        <f t="shared" si="199"/>
        <v>5.36</v>
      </c>
      <c r="G1472" s="933">
        <v>5.36</v>
      </c>
      <c r="H1472" s="270"/>
      <c r="I1472" s="270"/>
      <c r="J1472" s="271">
        <v>1800000</v>
      </c>
      <c r="K1472" s="270">
        <v>12</v>
      </c>
      <c r="L1472" s="285">
        <f t="shared" si="203"/>
        <v>665</v>
      </c>
      <c r="M1472" s="285">
        <v>140</v>
      </c>
      <c r="N1472" s="795">
        <f t="shared" si="204"/>
        <v>117182.18623481783</v>
      </c>
      <c r="O1472" s="934">
        <f t="shared" si="200"/>
        <v>3281101.2145748995</v>
      </c>
    </row>
    <row r="1473" spans="1:15">
      <c r="A1473" s="579">
        <v>3</v>
      </c>
      <c r="B1473" s="929" t="s">
        <v>1057</v>
      </c>
      <c r="C1473" s="285" t="s">
        <v>724</v>
      </c>
      <c r="D1473" s="930" t="s">
        <v>1038</v>
      </c>
      <c r="E1473" s="931" t="s">
        <v>1051</v>
      </c>
      <c r="F1473" s="932">
        <f t="shared" si="199"/>
        <v>5.17</v>
      </c>
      <c r="G1473" s="935">
        <v>5.0199999999999996</v>
      </c>
      <c r="H1473" s="270">
        <v>0.15</v>
      </c>
      <c r="I1473" s="270"/>
      <c r="J1473" s="271">
        <v>1800000</v>
      </c>
      <c r="K1473" s="270">
        <v>12</v>
      </c>
      <c r="L1473" s="285">
        <f t="shared" si="203"/>
        <v>665</v>
      </c>
      <c r="M1473" s="285">
        <v>52</v>
      </c>
      <c r="N1473" s="795">
        <f t="shared" si="204"/>
        <v>113028.34008097167</v>
      </c>
      <c r="O1473" s="934">
        <f t="shared" si="200"/>
        <v>1175494.7368421056</v>
      </c>
    </row>
    <row r="1474" spans="1:15">
      <c r="A1474" s="579">
        <v>3</v>
      </c>
      <c r="B1474" s="929" t="s">
        <v>1057</v>
      </c>
      <c r="C1474" s="285" t="s">
        <v>724</v>
      </c>
      <c r="D1474" s="930" t="s">
        <v>1039</v>
      </c>
      <c r="E1474" s="931" t="s">
        <v>861</v>
      </c>
      <c r="F1474" s="932">
        <f t="shared" si="199"/>
        <v>4.68</v>
      </c>
      <c r="G1474" s="933">
        <v>4.68</v>
      </c>
      <c r="H1474" s="270"/>
      <c r="I1474" s="270"/>
      <c r="J1474" s="271">
        <v>1800000</v>
      </c>
      <c r="K1474" s="270">
        <v>12</v>
      </c>
      <c r="L1474" s="285">
        <f t="shared" si="203"/>
        <v>665</v>
      </c>
      <c r="M1474" s="285">
        <v>53</v>
      </c>
      <c r="N1474" s="795">
        <f t="shared" si="204"/>
        <v>102315.78947368421</v>
      </c>
      <c r="O1474" s="934">
        <f t="shared" si="200"/>
        <v>1084547.3684210528</v>
      </c>
    </row>
    <row r="1475" spans="1:15">
      <c r="A1475" s="579">
        <v>3</v>
      </c>
      <c r="B1475" s="929" t="s">
        <v>1057</v>
      </c>
      <c r="C1475" s="285" t="s">
        <v>724</v>
      </c>
      <c r="D1475" s="930" t="s">
        <v>1040</v>
      </c>
      <c r="E1475" s="931" t="s">
        <v>861</v>
      </c>
      <c r="F1475" s="932">
        <f t="shared" si="199"/>
        <v>4.34</v>
      </c>
      <c r="G1475" s="935">
        <v>4.34</v>
      </c>
      <c r="H1475" s="270"/>
      <c r="I1475" s="270"/>
      <c r="J1475" s="271">
        <v>1800000</v>
      </c>
      <c r="K1475" s="270">
        <v>12</v>
      </c>
      <c r="L1475" s="285">
        <f t="shared" si="203"/>
        <v>665</v>
      </c>
      <c r="M1475" s="285">
        <v>35</v>
      </c>
      <c r="N1475" s="795">
        <f t="shared" si="204"/>
        <v>94882.5910931174</v>
      </c>
      <c r="O1475" s="934">
        <f t="shared" si="200"/>
        <v>664178.13765182183</v>
      </c>
    </row>
    <row r="1476" spans="1:15">
      <c r="A1476" s="579">
        <v>3</v>
      </c>
      <c r="B1476" s="929" t="s">
        <v>1057</v>
      </c>
      <c r="C1476" s="285" t="s">
        <v>724</v>
      </c>
      <c r="D1476" s="930" t="s">
        <v>1052</v>
      </c>
      <c r="E1476" s="931" t="s">
        <v>665</v>
      </c>
      <c r="F1476" s="932">
        <f t="shared" si="199"/>
        <v>5.0199999999999996</v>
      </c>
      <c r="G1476" s="933">
        <v>5.0199999999999996</v>
      </c>
      <c r="H1476" s="270"/>
      <c r="I1476" s="270"/>
      <c r="J1476" s="271">
        <v>1800000</v>
      </c>
      <c r="K1476" s="270">
        <v>12</v>
      </c>
      <c r="L1476" s="285">
        <f t="shared" si="203"/>
        <v>665</v>
      </c>
      <c r="M1476" s="285">
        <v>35</v>
      </c>
      <c r="N1476" s="795">
        <f t="shared" si="204"/>
        <v>109748.98785425101</v>
      </c>
      <c r="O1476" s="934">
        <f t="shared" si="200"/>
        <v>768242.91497975716</v>
      </c>
    </row>
    <row r="1477" spans="1:15">
      <c r="A1477" s="579">
        <v>3</v>
      </c>
      <c r="B1477" s="929" t="s">
        <v>1057</v>
      </c>
      <c r="C1477" s="285" t="s">
        <v>724</v>
      </c>
      <c r="D1477" s="930" t="s">
        <v>196</v>
      </c>
      <c r="E1477" s="931" t="s">
        <v>905</v>
      </c>
      <c r="F1477" s="932">
        <f t="shared" si="199"/>
        <v>3.96</v>
      </c>
      <c r="G1477" s="935">
        <v>3.96</v>
      </c>
      <c r="H1477" s="270"/>
      <c r="I1477" s="270"/>
      <c r="J1477" s="271">
        <v>1800000</v>
      </c>
      <c r="K1477" s="270">
        <v>12</v>
      </c>
      <c r="L1477" s="285">
        <f t="shared" si="203"/>
        <v>665</v>
      </c>
      <c r="M1477" s="285">
        <v>25</v>
      </c>
      <c r="N1477" s="795">
        <f t="shared" si="204"/>
        <v>86574.898785425103</v>
      </c>
      <c r="O1477" s="934">
        <f t="shared" si="200"/>
        <v>432874.49392712553</v>
      </c>
    </row>
    <row r="1478" spans="1:15">
      <c r="A1478" s="579">
        <v>3</v>
      </c>
      <c r="B1478" s="929" t="s">
        <v>1057</v>
      </c>
      <c r="C1478" s="285" t="s">
        <v>724</v>
      </c>
      <c r="D1478" s="930" t="s">
        <v>196</v>
      </c>
      <c r="E1478" s="931" t="s">
        <v>905</v>
      </c>
      <c r="F1478" s="932">
        <f t="shared" si="199"/>
        <v>4.2699999999999996</v>
      </c>
      <c r="G1478" s="935">
        <v>4.2699999999999996</v>
      </c>
      <c r="H1478" s="270"/>
      <c r="I1478" s="270"/>
      <c r="J1478" s="271">
        <v>1800000</v>
      </c>
      <c r="K1478" s="270">
        <v>12</v>
      </c>
      <c r="L1478" s="285">
        <f t="shared" si="203"/>
        <v>665</v>
      </c>
      <c r="M1478" s="285">
        <v>10</v>
      </c>
      <c r="N1478" s="795">
        <f t="shared" si="204"/>
        <v>93352.226720647755</v>
      </c>
      <c r="O1478" s="934">
        <f t="shared" si="200"/>
        <v>186704.45344129551</v>
      </c>
    </row>
    <row r="1479" spans="1:15">
      <c r="A1479" s="579">
        <v>3</v>
      </c>
      <c r="B1479" s="929" t="s">
        <v>1057</v>
      </c>
      <c r="C1479" s="285" t="s">
        <v>724</v>
      </c>
      <c r="D1479" s="930" t="s">
        <v>1042</v>
      </c>
      <c r="E1479" s="931" t="s">
        <v>288</v>
      </c>
      <c r="F1479" s="932">
        <f t="shared" si="199"/>
        <v>4.8899999999999997</v>
      </c>
      <c r="G1479" s="935">
        <v>4.8899999999999997</v>
      </c>
      <c r="H1479" s="270"/>
      <c r="I1479" s="270"/>
      <c r="J1479" s="271">
        <v>1800000</v>
      </c>
      <c r="K1479" s="270">
        <v>12</v>
      </c>
      <c r="L1479" s="285">
        <f t="shared" si="203"/>
        <v>665</v>
      </c>
      <c r="M1479" s="285">
        <v>35</v>
      </c>
      <c r="N1479" s="795">
        <f t="shared" si="204"/>
        <v>106906.88259109312</v>
      </c>
      <c r="O1479" s="934">
        <f t="shared" si="200"/>
        <v>748348.17813765188</v>
      </c>
    </row>
    <row r="1480" spans="1:15">
      <c r="A1480" s="579">
        <v>3</v>
      </c>
      <c r="B1480" s="929" t="s">
        <v>1057</v>
      </c>
      <c r="C1480" s="285" t="s">
        <v>724</v>
      </c>
      <c r="D1480" s="930" t="s">
        <v>429</v>
      </c>
      <c r="E1480" s="931" t="s">
        <v>332</v>
      </c>
      <c r="F1480" s="932">
        <f t="shared" si="199"/>
        <v>3.99</v>
      </c>
      <c r="G1480" s="935">
        <v>3.99</v>
      </c>
      <c r="H1480" s="270"/>
      <c r="I1480" s="270"/>
      <c r="J1480" s="271">
        <v>1800000</v>
      </c>
      <c r="K1480" s="270">
        <v>12</v>
      </c>
      <c r="L1480" s="285">
        <f t="shared" si="203"/>
        <v>665</v>
      </c>
      <c r="M1480" s="285">
        <v>35</v>
      </c>
      <c r="N1480" s="795">
        <f t="shared" si="204"/>
        <v>87230.769230769234</v>
      </c>
      <c r="O1480" s="934">
        <f t="shared" si="200"/>
        <v>610615.38461538462</v>
      </c>
    </row>
    <row r="1481" spans="1:15">
      <c r="A1481" s="579">
        <v>3</v>
      </c>
      <c r="B1481" s="929" t="s">
        <v>1057</v>
      </c>
      <c r="C1481" s="285" t="s">
        <v>724</v>
      </c>
      <c r="D1481" s="930" t="s">
        <v>1043</v>
      </c>
      <c r="E1481" s="931" t="s">
        <v>285</v>
      </c>
      <c r="F1481" s="932">
        <f t="shared" si="199"/>
        <v>5.36</v>
      </c>
      <c r="G1481" s="935">
        <v>5.36</v>
      </c>
      <c r="H1481" s="270"/>
      <c r="I1481" s="270"/>
      <c r="J1481" s="271">
        <v>1800000</v>
      </c>
      <c r="K1481" s="270">
        <v>12</v>
      </c>
      <c r="L1481" s="285">
        <f t="shared" si="203"/>
        <v>665</v>
      </c>
      <c r="M1481" s="285">
        <v>70</v>
      </c>
      <c r="N1481" s="795">
        <f t="shared" si="204"/>
        <v>117182.18623481783</v>
      </c>
      <c r="O1481" s="934">
        <f t="shared" si="200"/>
        <v>1640550.6072874498</v>
      </c>
    </row>
    <row r="1482" spans="1:15">
      <c r="A1482" s="579">
        <v>3</v>
      </c>
      <c r="B1482" s="929" t="s">
        <v>1057</v>
      </c>
      <c r="C1482" s="285" t="s">
        <v>724</v>
      </c>
      <c r="D1482" s="930" t="s">
        <v>196</v>
      </c>
      <c r="E1482" s="931" t="s">
        <v>298</v>
      </c>
      <c r="F1482" s="932">
        <f t="shared" si="199"/>
        <v>3.96</v>
      </c>
      <c r="G1482" s="935">
        <v>3.96</v>
      </c>
      <c r="H1482" s="270"/>
      <c r="I1482" s="270"/>
      <c r="J1482" s="271">
        <v>1800000</v>
      </c>
      <c r="K1482" s="270">
        <v>12</v>
      </c>
      <c r="L1482" s="285">
        <f t="shared" si="203"/>
        <v>665</v>
      </c>
      <c r="M1482" s="285">
        <v>25</v>
      </c>
      <c r="N1482" s="795">
        <f t="shared" si="204"/>
        <v>86574.898785425103</v>
      </c>
      <c r="O1482" s="934">
        <f t="shared" si="200"/>
        <v>432874.49392712553</v>
      </c>
    </row>
    <row r="1483" spans="1:15">
      <c r="A1483" s="579">
        <v>3</v>
      </c>
      <c r="B1483" s="929" t="s">
        <v>1057</v>
      </c>
      <c r="C1483" s="285" t="s">
        <v>724</v>
      </c>
      <c r="D1483" s="930" t="s">
        <v>196</v>
      </c>
      <c r="E1483" s="931" t="s">
        <v>298</v>
      </c>
      <c r="F1483" s="932">
        <f t="shared" si="199"/>
        <v>4.2699999999999996</v>
      </c>
      <c r="G1483" s="935">
        <v>4.2699999999999996</v>
      </c>
      <c r="H1483" s="270"/>
      <c r="I1483" s="270"/>
      <c r="J1483" s="271">
        <v>1800000</v>
      </c>
      <c r="K1483" s="270">
        <v>12</v>
      </c>
      <c r="L1483" s="285">
        <f t="shared" si="203"/>
        <v>665</v>
      </c>
      <c r="M1483" s="285">
        <v>10</v>
      </c>
      <c r="N1483" s="795">
        <f t="shared" si="204"/>
        <v>93352.226720647755</v>
      </c>
      <c r="O1483" s="934">
        <f t="shared" si="200"/>
        <v>186704.45344129551</v>
      </c>
    </row>
    <row r="1484" spans="1:15">
      <c r="A1484" s="579">
        <v>3</v>
      </c>
      <c r="B1484" s="929" t="s">
        <v>1057</v>
      </c>
      <c r="C1484" s="285" t="s">
        <v>724</v>
      </c>
      <c r="D1484" s="930" t="s">
        <v>1052</v>
      </c>
      <c r="E1484" s="931" t="s">
        <v>1044</v>
      </c>
      <c r="F1484" s="932">
        <f t="shared" si="199"/>
        <v>5.0199999999999996</v>
      </c>
      <c r="G1484" s="933">
        <v>5.0199999999999996</v>
      </c>
      <c r="H1484" s="270"/>
      <c r="I1484" s="270"/>
      <c r="J1484" s="271">
        <v>1800000</v>
      </c>
      <c r="K1484" s="270">
        <v>12</v>
      </c>
      <c r="L1484" s="285">
        <f t="shared" si="203"/>
        <v>665</v>
      </c>
      <c r="M1484" s="285">
        <v>99</v>
      </c>
      <c r="N1484" s="795">
        <f t="shared" si="204"/>
        <v>109748.98785425101</v>
      </c>
      <c r="O1484" s="934">
        <f t="shared" si="200"/>
        <v>2173029.9595141704</v>
      </c>
    </row>
    <row r="1485" spans="1:15">
      <c r="A1485" s="579">
        <v>3</v>
      </c>
      <c r="B1485" s="929" t="s">
        <v>1057</v>
      </c>
      <c r="C1485" s="285" t="s">
        <v>724</v>
      </c>
      <c r="D1485" s="941" t="s">
        <v>1055</v>
      </c>
      <c r="E1485" s="931" t="s">
        <v>1059</v>
      </c>
      <c r="F1485" s="932">
        <f t="shared" si="199"/>
        <v>2.34</v>
      </c>
      <c r="G1485" s="943">
        <v>2.34</v>
      </c>
      <c r="H1485" s="270"/>
      <c r="I1485" s="270"/>
      <c r="J1485" s="271">
        <v>1800000</v>
      </c>
      <c r="K1485" s="270">
        <v>12</v>
      </c>
      <c r="L1485" s="285">
        <f t="shared" si="203"/>
        <v>665</v>
      </c>
      <c r="M1485" s="285">
        <v>8</v>
      </c>
      <c r="N1485" s="795">
        <f t="shared" si="204"/>
        <v>51157.894736842107</v>
      </c>
      <c r="O1485" s="934">
        <f t="shared" si="200"/>
        <v>81852.631578947374</v>
      </c>
    </row>
    <row r="1486" spans="1:15">
      <c r="A1486" s="579">
        <v>3</v>
      </c>
      <c r="B1486" s="929" t="s">
        <v>1057</v>
      </c>
      <c r="C1486" s="285" t="s">
        <v>724</v>
      </c>
      <c r="D1486" s="930" t="s">
        <v>1056</v>
      </c>
      <c r="E1486" s="931" t="s">
        <v>683</v>
      </c>
      <c r="F1486" s="932">
        <f t="shared" si="199"/>
        <v>4.68</v>
      </c>
      <c r="G1486" s="935">
        <v>4.68</v>
      </c>
      <c r="H1486" s="270"/>
      <c r="I1486" s="270"/>
      <c r="J1486" s="271">
        <v>1800000</v>
      </c>
      <c r="K1486" s="270">
        <v>12</v>
      </c>
      <c r="L1486" s="285">
        <f t="shared" si="203"/>
        <v>665</v>
      </c>
      <c r="M1486" s="285">
        <v>33</v>
      </c>
      <c r="N1486" s="795">
        <f t="shared" si="204"/>
        <v>102315.78947368421</v>
      </c>
      <c r="O1486" s="934">
        <f t="shared" si="200"/>
        <v>675284.21052631584</v>
      </c>
    </row>
    <row r="1487" spans="1:15">
      <c r="A1487" s="860">
        <v>4</v>
      </c>
      <c r="B1487" s="936" t="s">
        <v>1060</v>
      </c>
      <c r="C1487" s="861" t="s">
        <v>756</v>
      </c>
      <c r="D1487" s="937" t="s">
        <v>472</v>
      </c>
      <c r="E1487" s="938" t="s">
        <v>661</v>
      </c>
      <c r="F1487" s="932">
        <f t="shared" si="199"/>
        <v>4.34</v>
      </c>
      <c r="G1487" s="945">
        <v>4.34</v>
      </c>
      <c r="H1487" s="865"/>
      <c r="I1487" s="865"/>
      <c r="J1487" s="866">
        <v>1800000</v>
      </c>
      <c r="K1487" s="865">
        <v>12</v>
      </c>
      <c r="L1487" s="861">
        <f t="shared" si="203"/>
        <v>665</v>
      </c>
      <c r="M1487" s="861">
        <v>72</v>
      </c>
      <c r="N1487" s="795">
        <f t="shared" si="204"/>
        <v>94882.5910931174</v>
      </c>
      <c r="O1487" s="940">
        <f t="shared" si="200"/>
        <v>1366309.3117408906</v>
      </c>
    </row>
    <row r="1488" spans="1:15">
      <c r="A1488" s="860">
        <v>4</v>
      </c>
      <c r="B1488" s="936" t="s">
        <v>1060</v>
      </c>
      <c r="C1488" s="861" t="s">
        <v>756</v>
      </c>
      <c r="D1488" s="937" t="s">
        <v>472</v>
      </c>
      <c r="E1488" s="938" t="s">
        <v>661</v>
      </c>
      <c r="F1488" s="932">
        <f t="shared" si="199"/>
        <v>4.68</v>
      </c>
      <c r="G1488" s="945">
        <v>4.68</v>
      </c>
      <c r="H1488" s="865"/>
      <c r="I1488" s="865"/>
      <c r="J1488" s="866">
        <v>1800000</v>
      </c>
      <c r="K1488" s="865">
        <v>12</v>
      </c>
      <c r="L1488" s="861">
        <f t="shared" si="203"/>
        <v>665</v>
      </c>
      <c r="M1488" s="861">
        <v>68</v>
      </c>
      <c r="N1488" s="795">
        <f t="shared" si="204"/>
        <v>102315.78947368421</v>
      </c>
      <c r="O1488" s="940">
        <f t="shared" si="200"/>
        <v>1391494.7368421054</v>
      </c>
    </row>
    <row r="1489" spans="1:15">
      <c r="A1489" s="579">
        <v>4</v>
      </c>
      <c r="B1489" s="929" t="s">
        <v>1060</v>
      </c>
      <c r="C1489" s="285" t="s">
        <v>756</v>
      </c>
      <c r="D1489" s="930" t="s">
        <v>155</v>
      </c>
      <c r="E1489" s="931" t="s">
        <v>1047</v>
      </c>
      <c r="F1489" s="932">
        <f t="shared" si="199"/>
        <v>5.0199999999999996</v>
      </c>
      <c r="G1489" s="942">
        <v>5.0199999999999996</v>
      </c>
      <c r="H1489" s="270"/>
      <c r="I1489" s="270"/>
      <c r="J1489" s="271">
        <v>1800000</v>
      </c>
      <c r="K1489" s="270">
        <v>12</v>
      </c>
      <c r="L1489" s="285">
        <f t="shared" si="203"/>
        <v>665</v>
      </c>
      <c r="M1489" s="285">
        <v>105</v>
      </c>
      <c r="N1489" s="795">
        <f t="shared" si="204"/>
        <v>109748.98785425101</v>
      </c>
      <c r="O1489" s="934">
        <f t="shared" si="200"/>
        <v>2304728.7449392714</v>
      </c>
    </row>
    <row r="1490" spans="1:15">
      <c r="A1490" s="579">
        <v>4</v>
      </c>
      <c r="B1490" s="929" t="s">
        <v>1060</v>
      </c>
      <c r="C1490" s="285" t="s">
        <v>756</v>
      </c>
      <c r="D1490" s="930" t="s">
        <v>392</v>
      </c>
      <c r="E1490" s="931" t="s">
        <v>1048</v>
      </c>
      <c r="F1490" s="932">
        <f t="shared" ref="F1490:F1507" si="205">G1490+H1490+I1490</f>
        <v>4.68</v>
      </c>
      <c r="G1490" s="935">
        <v>4.68</v>
      </c>
      <c r="H1490" s="270"/>
      <c r="I1490" s="270"/>
      <c r="J1490" s="271">
        <v>1800000</v>
      </c>
      <c r="K1490" s="270">
        <v>12</v>
      </c>
      <c r="L1490" s="285">
        <f t="shared" si="203"/>
        <v>665</v>
      </c>
      <c r="M1490" s="285">
        <v>54</v>
      </c>
      <c r="N1490" s="795">
        <f t="shared" si="204"/>
        <v>102315.78947368421</v>
      </c>
      <c r="O1490" s="934">
        <f t="shared" ref="O1490:O1553" si="206">+N1490*0.2*M1490</f>
        <v>1105010.5263157894</v>
      </c>
    </row>
    <row r="1491" spans="1:15">
      <c r="A1491" s="579">
        <v>4</v>
      </c>
      <c r="B1491" s="929" t="s">
        <v>1060</v>
      </c>
      <c r="C1491" s="285" t="s">
        <v>756</v>
      </c>
      <c r="D1491" s="930" t="s">
        <v>533</v>
      </c>
      <c r="E1491" s="931" t="s">
        <v>1048</v>
      </c>
      <c r="F1491" s="932">
        <f t="shared" si="205"/>
        <v>4.34</v>
      </c>
      <c r="G1491" s="935">
        <v>4.34</v>
      </c>
      <c r="H1491" s="270"/>
      <c r="I1491" s="270"/>
      <c r="J1491" s="271">
        <v>1800000</v>
      </c>
      <c r="K1491" s="270">
        <v>12</v>
      </c>
      <c r="L1491" s="285">
        <f t="shared" si="203"/>
        <v>665</v>
      </c>
      <c r="M1491" s="285">
        <v>51</v>
      </c>
      <c r="N1491" s="795">
        <f t="shared" si="204"/>
        <v>94882.5910931174</v>
      </c>
      <c r="O1491" s="934">
        <f t="shared" si="206"/>
        <v>967802.42914979754</v>
      </c>
    </row>
    <row r="1492" spans="1:15">
      <c r="A1492" s="579">
        <v>4</v>
      </c>
      <c r="B1492" s="929" t="s">
        <v>1060</v>
      </c>
      <c r="C1492" s="285" t="s">
        <v>756</v>
      </c>
      <c r="D1492" s="930" t="s">
        <v>1058</v>
      </c>
      <c r="E1492" s="931" t="s">
        <v>3</v>
      </c>
      <c r="F1492" s="932">
        <f t="shared" si="205"/>
        <v>5.36</v>
      </c>
      <c r="G1492" s="933">
        <v>5.36</v>
      </c>
      <c r="H1492" s="270"/>
      <c r="I1492" s="270"/>
      <c r="J1492" s="271">
        <v>1800000</v>
      </c>
      <c r="K1492" s="270">
        <v>12</v>
      </c>
      <c r="L1492" s="285">
        <f t="shared" si="203"/>
        <v>665</v>
      </c>
      <c r="M1492" s="285">
        <v>140</v>
      </c>
      <c r="N1492" s="795">
        <f t="shared" si="204"/>
        <v>117182.18623481783</v>
      </c>
      <c r="O1492" s="934">
        <f t="shared" si="206"/>
        <v>3281101.2145748995</v>
      </c>
    </row>
    <row r="1493" spans="1:15">
      <c r="A1493" s="579">
        <v>4</v>
      </c>
      <c r="B1493" s="929" t="s">
        <v>1060</v>
      </c>
      <c r="C1493" s="285" t="s">
        <v>756</v>
      </c>
      <c r="D1493" s="930" t="s">
        <v>1038</v>
      </c>
      <c r="E1493" s="931" t="s">
        <v>1051</v>
      </c>
      <c r="F1493" s="932">
        <f t="shared" si="205"/>
        <v>5.17</v>
      </c>
      <c r="G1493" s="935">
        <v>5.0199999999999996</v>
      </c>
      <c r="H1493" s="270">
        <v>0.15</v>
      </c>
      <c r="I1493" s="270"/>
      <c r="J1493" s="271">
        <v>1800000</v>
      </c>
      <c r="K1493" s="270">
        <v>12</v>
      </c>
      <c r="L1493" s="285">
        <f t="shared" si="203"/>
        <v>665</v>
      </c>
      <c r="M1493" s="285">
        <v>52</v>
      </c>
      <c r="N1493" s="795">
        <f t="shared" si="204"/>
        <v>113028.34008097167</v>
      </c>
      <c r="O1493" s="934">
        <f t="shared" si="206"/>
        <v>1175494.7368421056</v>
      </c>
    </row>
    <row r="1494" spans="1:15">
      <c r="A1494" s="579">
        <v>4</v>
      </c>
      <c r="B1494" s="929" t="s">
        <v>1060</v>
      </c>
      <c r="C1494" s="285" t="s">
        <v>756</v>
      </c>
      <c r="D1494" s="930" t="s">
        <v>1039</v>
      </c>
      <c r="E1494" s="931" t="s">
        <v>861</v>
      </c>
      <c r="F1494" s="932">
        <f t="shared" si="205"/>
        <v>4.68</v>
      </c>
      <c r="G1494" s="933">
        <v>4.68</v>
      </c>
      <c r="H1494" s="270"/>
      <c r="I1494" s="270"/>
      <c r="J1494" s="271">
        <v>1800000</v>
      </c>
      <c r="K1494" s="270">
        <v>12</v>
      </c>
      <c r="L1494" s="285">
        <f t="shared" si="203"/>
        <v>665</v>
      </c>
      <c r="M1494" s="285">
        <v>53</v>
      </c>
      <c r="N1494" s="795">
        <f t="shared" si="204"/>
        <v>102315.78947368421</v>
      </c>
      <c r="O1494" s="934">
        <f t="shared" si="206"/>
        <v>1084547.3684210528</v>
      </c>
    </row>
    <row r="1495" spans="1:15">
      <c r="A1495" s="579">
        <v>4</v>
      </c>
      <c r="B1495" s="929" t="s">
        <v>1060</v>
      </c>
      <c r="C1495" s="285" t="s">
        <v>756</v>
      </c>
      <c r="D1495" s="930" t="s">
        <v>1040</v>
      </c>
      <c r="E1495" s="931" t="s">
        <v>861</v>
      </c>
      <c r="F1495" s="932">
        <f t="shared" si="205"/>
        <v>4.34</v>
      </c>
      <c r="G1495" s="935">
        <v>4.34</v>
      </c>
      <c r="H1495" s="270"/>
      <c r="I1495" s="270"/>
      <c r="J1495" s="271">
        <v>1800000</v>
      </c>
      <c r="K1495" s="270">
        <v>12</v>
      </c>
      <c r="L1495" s="285">
        <f t="shared" si="203"/>
        <v>665</v>
      </c>
      <c r="M1495" s="285">
        <v>35</v>
      </c>
      <c r="N1495" s="795">
        <f t="shared" si="204"/>
        <v>94882.5910931174</v>
      </c>
      <c r="O1495" s="934">
        <f t="shared" si="206"/>
        <v>664178.13765182183</v>
      </c>
    </row>
    <row r="1496" spans="1:15">
      <c r="A1496" s="579">
        <v>4</v>
      </c>
      <c r="B1496" s="929" t="s">
        <v>1060</v>
      </c>
      <c r="C1496" s="285" t="s">
        <v>756</v>
      </c>
      <c r="D1496" s="930" t="s">
        <v>1052</v>
      </c>
      <c r="E1496" s="931" t="s">
        <v>665</v>
      </c>
      <c r="F1496" s="932">
        <f t="shared" si="205"/>
        <v>5.0199999999999996</v>
      </c>
      <c r="G1496" s="933">
        <v>5.0199999999999996</v>
      </c>
      <c r="H1496" s="270"/>
      <c r="I1496" s="270"/>
      <c r="J1496" s="271">
        <v>1800000</v>
      </c>
      <c r="K1496" s="270">
        <v>12</v>
      </c>
      <c r="L1496" s="285">
        <f t="shared" si="203"/>
        <v>665</v>
      </c>
      <c r="M1496" s="285">
        <v>35</v>
      </c>
      <c r="N1496" s="795">
        <f t="shared" si="204"/>
        <v>109748.98785425101</v>
      </c>
      <c r="O1496" s="934">
        <f t="shared" si="206"/>
        <v>768242.91497975716</v>
      </c>
    </row>
    <row r="1497" spans="1:15">
      <c r="A1497" s="579">
        <v>4</v>
      </c>
      <c r="B1497" s="929" t="s">
        <v>1060</v>
      </c>
      <c r="C1497" s="285" t="s">
        <v>756</v>
      </c>
      <c r="D1497" s="930" t="s">
        <v>196</v>
      </c>
      <c r="E1497" s="931" t="s">
        <v>905</v>
      </c>
      <c r="F1497" s="932">
        <f t="shared" si="205"/>
        <v>3.96</v>
      </c>
      <c r="G1497" s="935">
        <v>3.96</v>
      </c>
      <c r="H1497" s="270"/>
      <c r="I1497" s="270"/>
      <c r="J1497" s="271">
        <v>1800000</v>
      </c>
      <c r="K1497" s="270">
        <v>12</v>
      </c>
      <c r="L1497" s="285">
        <f t="shared" si="203"/>
        <v>665</v>
      </c>
      <c r="M1497" s="285">
        <v>25</v>
      </c>
      <c r="N1497" s="795">
        <f t="shared" si="204"/>
        <v>86574.898785425103</v>
      </c>
      <c r="O1497" s="934">
        <f t="shared" si="206"/>
        <v>432874.49392712553</v>
      </c>
    </row>
    <row r="1498" spans="1:15">
      <c r="A1498" s="579">
        <v>4</v>
      </c>
      <c r="B1498" s="929" t="s">
        <v>1060</v>
      </c>
      <c r="C1498" s="285" t="s">
        <v>756</v>
      </c>
      <c r="D1498" s="930" t="s">
        <v>196</v>
      </c>
      <c r="E1498" s="931" t="s">
        <v>905</v>
      </c>
      <c r="F1498" s="932">
        <f t="shared" si="205"/>
        <v>4.2699999999999996</v>
      </c>
      <c r="G1498" s="935">
        <v>4.2699999999999996</v>
      </c>
      <c r="H1498" s="270"/>
      <c r="I1498" s="270"/>
      <c r="J1498" s="271">
        <v>1800000</v>
      </c>
      <c r="K1498" s="270">
        <v>12</v>
      </c>
      <c r="L1498" s="285">
        <f t="shared" si="203"/>
        <v>665</v>
      </c>
      <c r="M1498" s="285">
        <v>10</v>
      </c>
      <c r="N1498" s="795">
        <f t="shared" si="204"/>
        <v>93352.226720647755</v>
      </c>
      <c r="O1498" s="934">
        <f t="shared" si="206"/>
        <v>186704.45344129551</v>
      </c>
    </row>
    <row r="1499" spans="1:15">
      <c r="A1499" s="579">
        <v>4</v>
      </c>
      <c r="B1499" s="929" t="s">
        <v>1060</v>
      </c>
      <c r="C1499" s="285" t="s">
        <v>756</v>
      </c>
      <c r="D1499" s="930" t="s">
        <v>1042</v>
      </c>
      <c r="E1499" s="931" t="s">
        <v>288</v>
      </c>
      <c r="F1499" s="932">
        <f t="shared" si="205"/>
        <v>4.8899999999999997</v>
      </c>
      <c r="G1499" s="935">
        <v>4.8899999999999997</v>
      </c>
      <c r="H1499" s="270"/>
      <c r="I1499" s="270"/>
      <c r="J1499" s="271">
        <v>1800000</v>
      </c>
      <c r="K1499" s="270">
        <v>12</v>
      </c>
      <c r="L1499" s="285">
        <f t="shared" si="203"/>
        <v>665</v>
      </c>
      <c r="M1499" s="285">
        <v>35</v>
      </c>
      <c r="N1499" s="795">
        <f t="shared" si="204"/>
        <v>106906.88259109312</v>
      </c>
      <c r="O1499" s="934">
        <f t="shared" si="206"/>
        <v>748348.17813765188</v>
      </c>
    </row>
    <row r="1500" spans="1:15">
      <c r="A1500" s="579">
        <v>4</v>
      </c>
      <c r="B1500" s="929" t="s">
        <v>1060</v>
      </c>
      <c r="C1500" s="285" t="s">
        <v>756</v>
      </c>
      <c r="D1500" s="930" t="s">
        <v>429</v>
      </c>
      <c r="E1500" s="931" t="s">
        <v>332</v>
      </c>
      <c r="F1500" s="932">
        <f t="shared" si="205"/>
        <v>3.99</v>
      </c>
      <c r="G1500" s="935">
        <v>3.99</v>
      </c>
      <c r="H1500" s="270"/>
      <c r="I1500" s="270"/>
      <c r="J1500" s="271">
        <v>1800000</v>
      </c>
      <c r="K1500" s="270">
        <v>12</v>
      </c>
      <c r="L1500" s="285">
        <f t="shared" si="203"/>
        <v>665</v>
      </c>
      <c r="M1500" s="285">
        <v>35</v>
      </c>
      <c r="N1500" s="795">
        <f t="shared" si="204"/>
        <v>87230.769230769234</v>
      </c>
      <c r="O1500" s="934">
        <f t="shared" si="206"/>
        <v>610615.38461538462</v>
      </c>
    </row>
    <row r="1501" spans="1:15">
      <c r="A1501" s="579">
        <v>4</v>
      </c>
      <c r="B1501" s="929" t="s">
        <v>1060</v>
      </c>
      <c r="C1501" s="285" t="s">
        <v>756</v>
      </c>
      <c r="D1501" s="930" t="s">
        <v>1043</v>
      </c>
      <c r="E1501" s="931" t="s">
        <v>285</v>
      </c>
      <c r="F1501" s="932">
        <f t="shared" si="205"/>
        <v>5.36</v>
      </c>
      <c r="G1501" s="935">
        <v>5.36</v>
      </c>
      <c r="H1501" s="270"/>
      <c r="I1501" s="270"/>
      <c r="J1501" s="271">
        <v>1800000</v>
      </c>
      <c r="K1501" s="270">
        <v>12</v>
      </c>
      <c r="L1501" s="285">
        <f t="shared" si="203"/>
        <v>665</v>
      </c>
      <c r="M1501" s="285">
        <v>70</v>
      </c>
      <c r="N1501" s="795">
        <f t="shared" si="204"/>
        <v>117182.18623481783</v>
      </c>
      <c r="O1501" s="934">
        <f t="shared" si="206"/>
        <v>1640550.6072874498</v>
      </c>
    </row>
    <row r="1502" spans="1:15">
      <c r="A1502" s="579">
        <v>4</v>
      </c>
      <c r="B1502" s="929" t="s">
        <v>1060</v>
      </c>
      <c r="C1502" s="285" t="s">
        <v>756</v>
      </c>
      <c r="D1502" s="930" t="s">
        <v>196</v>
      </c>
      <c r="E1502" s="931" t="s">
        <v>298</v>
      </c>
      <c r="F1502" s="932">
        <f t="shared" si="205"/>
        <v>3.96</v>
      </c>
      <c r="G1502" s="935">
        <v>3.96</v>
      </c>
      <c r="H1502" s="270"/>
      <c r="I1502" s="270"/>
      <c r="J1502" s="271">
        <v>1800000</v>
      </c>
      <c r="K1502" s="270">
        <v>12</v>
      </c>
      <c r="L1502" s="285">
        <f t="shared" si="203"/>
        <v>665</v>
      </c>
      <c r="M1502" s="285">
        <v>25</v>
      </c>
      <c r="N1502" s="795">
        <f t="shared" si="204"/>
        <v>86574.898785425103</v>
      </c>
      <c r="O1502" s="934">
        <f t="shared" si="206"/>
        <v>432874.49392712553</v>
      </c>
    </row>
    <row r="1503" spans="1:15">
      <c r="A1503" s="579">
        <v>4</v>
      </c>
      <c r="B1503" s="929" t="s">
        <v>1060</v>
      </c>
      <c r="C1503" s="285" t="s">
        <v>756</v>
      </c>
      <c r="D1503" s="930" t="s">
        <v>196</v>
      </c>
      <c r="E1503" s="931" t="s">
        <v>298</v>
      </c>
      <c r="F1503" s="932">
        <f t="shared" si="205"/>
        <v>4.2699999999999996</v>
      </c>
      <c r="G1503" s="935">
        <v>4.2699999999999996</v>
      </c>
      <c r="H1503" s="270"/>
      <c r="I1503" s="270"/>
      <c r="J1503" s="271">
        <v>1800000</v>
      </c>
      <c r="K1503" s="270">
        <v>12</v>
      </c>
      <c r="L1503" s="285">
        <f t="shared" si="203"/>
        <v>665</v>
      </c>
      <c r="M1503" s="285">
        <v>10</v>
      </c>
      <c r="N1503" s="795">
        <f t="shared" si="204"/>
        <v>93352.226720647755</v>
      </c>
      <c r="O1503" s="934">
        <f t="shared" si="206"/>
        <v>186704.45344129551</v>
      </c>
    </row>
    <row r="1504" spans="1:15">
      <c r="A1504" s="579">
        <v>4</v>
      </c>
      <c r="B1504" s="929" t="s">
        <v>1060</v>
      </c>
      <c r="C1504" s="285" t="s">
        <v>756</v>
      </c>
      <c r="D1504" s="930" t="s">
        <v>1042</v>
      </c>
      <c r="E1504" s="931" t="s">
        <v>138</v>
      </c>
      <c r="F1504" s="932">
        <f t="shared" si="205"/>
        <v>4.8899999999999997</v>
      </c>
      <c r="G1504" s="935">
        <v>4.8899999999999997</v>
      </c>
      <c r="H1504" s="270"/>
      <c r="I1504" s="270"/>
      <c r="J1504" s="271">
        <v>1800000</v>
      </c>
      <c r="K1504" s="270">
        <v>12</v>
      </c>
      <c r="L1504" s="285">
        <f t="shared" si="203"/>
        <v>665</v>
      </c>
      <c r="M1504" s="285">
        <v>51</v>
      </c>
      <c r="N1504" s="795">
        <f t="shared" si="204"/>
        <v>106906.88259109312</v>
      </c>
      <c r="O1504" s="934">
        <f t="shared" si="206"/>
        <v>1090450.20242915</v>
      </c>
    </row>
    <row r="1505" spans="1:15">
      <c r="A1505" s="579">
        <v>4</v>
      </c>
      <c r="B1505" s="929" t="s">
        <v>1060</v>
      </c>
      <c r="C1505" s="285" t="s">
        <v>756</v>
      </c>
      <c r="D1505" s="930" t="s">
        <v>1058</v>
      </c>
      <c r="E1505" s="931" t="s">
        <v>138</v>
      </c>
      <c r="F1505" s="932">
        <f t="shared" si="205"/>
        <v>5.36</v>
      </c>
      <c r="G1505" s="935">
        <v>5.36</v>
      </c>
      <c r="H1505" s="270"/>
      <c r="I1505" s="270"/>
      <c r="J1505" s="271">
        <v>1800000</v>
      </c>
      <c r="K1505" s="270">
        <v>12</v>
      </c>
      <c r="L1505" s="285">
        <f t="shared" si="203"/>
        <v>665</v>
      </c>
      <c r="M1505" s="285">
        <v>54</v>
      </c>
      <c r="N1505" s="795">
        <f t="shared" si="204"/>
        <v>117182.18623481783</v>
      </c>
      <c r="O1505" s="934">
        <f t="shared" si="206"/>
        <v>1265567.6113360326</v>
      </c>
    </row>
    <row r="1506" spans="1:15">
      <c r="A1506" s="579">
        <v>4</v>
      </c>
      <c r="B1506" s="929" t="s">
        <v>1060</v>
      </c>
      <c r="C1506" s="285" t="s">
        <v>756</v>
      </c>
      <c r="D1506" s="941" t="s">
        <v>1055</v>
      </c>
      <c r="E1506" s="931" t="s">
        <v>1059</v>
      </c>
      <c r="F1506" s="932">
        <f t="shared" si="205"/>
        <v>2.34</v>
      </c>
      <c r="G1506" s="943">
        <v>2.34</v>
      </c>
      <c r="H1506" s="270"/>
      <c r="I1506" s="270"/>
      <c r="J1506" s="271">
        <v>1800000</v>
      </c>
      <c r="K1506" s="270">
        <v>12</v>
      </c>
      <c r="L1506" s="285">
        <f t="shared" si="203"/>
        <v>665</v>
      </c>
      <c r="M1506" s="285">
        <v>2</v>
      </c>
      <c r="N1506" s="795">
        <f t="shared" si="204"/>
        <v>51157.894736842107</v>
      </c>
      <c r="O1506" s="934">
        <f t="shared" si="206"/>
        <v>20463.157894736843</v>
      </c>
    </row>
    <row r="1507" spans="1:15">
      <c r="A1507" s="579">
        <v>4</v>
      </c>
      <c r="B1507" s="929" t="s">
        <v>1060</v>
      </c>
      <c r="C1507" s="285" t="s">
        <v>756</v>
      </c>
      <c r="D1507" s="930" t="s">
        <v>1056</v>
      </c>
      <c r="E1507" s="931" t="s">
        <v>683</v>
      </c>
      <c r="F1507" s="932">
        <f t="shared" si="205"/>
        <v>4.68</v>
      </c>
      <c r="G1507" s="935">
        <v>4.68</v>
      </c>
      <c r="H1507" s="270"/>
      <c r="I1507" s="270"/>
      <c r="J1507" s="271">
        <v>1800000</v>
      </c>
      <c r="K1507" s="270">
        <v>12</v>
      </c>
      <c r="L1507" s="285">
        <f t="shared" si="203"/>
        <v>665</v>
      </c>
      <c r="M1507" s="285">
        <v>33</v>
      </c>
      <c r="N1507" s="795">
        <f t="shared" si="204"/>
        <v>102315.78947368421</v>
      </c>
      <c r="O1507" s="934">
        <f t="shared" si="206"/>
        <v>675284.21052631584</v>
      </c>
    </row>
    <row r="1508" spans="1:15">
      <c r="A1508" s="860">
        <v>5</v>
      </c>
      <c r="B1508" s="936" t="s">
        <v>1061</v>
      </c>
      <c r="C1508" s="861" t="s">
        <v>1062</v>
      </c>
      <c r="D1508" s="937" t="s">
        <v>472</v>
      </c>
      <c r="E1508" s="938" t="s">
        <v>661</v>
      </c>
      <c r="F1508" s="932">
        <f>H1508+G1508</f>
        <v>4.34</v>
      </c>
      <c r="G1508" s="945">
        <v>4.34</v>
      </c>
      <c r="H1508" s="865"/>
      <c r="I1508" s="865"/>
      <c r="J1508" s="866">
        <v>1800000</v>
      </c>
      <c r="K1508" s="865">
        <v>12</v>
      </c>
      <c r="L1508" s="861">
        <f t="shared" si="203"/>
        <v>665</v>
      </c>
      <c r="M1508" s="861">
        <v>64</v>
      </c>
      <c r="N1508" s="795">
        <f t="shared" si="204"/>
        <v>94882.5910931174</v>
      </c>
      <c r="O1508" s="940">
        <f t="shared" si="206"/>
        <v>1214497.1659919028</v>
      </c>
    </row>
    <row r="1509" spans="1:15">
      <c r="A1509" s="860">
        <v>5</v>
      </c>
      <c r="B1509" s="936" t="s">
        <v>1061</v>
      </c>
      <c r="C1509" s="861" t="s">
        <v>1062</v>
      </c>
      <c r="D1509" s="937" t="s">
        <v>472</v>
      </c>
      <c r="E1509" s="938" t="s">
        <v>661</v>
      </c>
      <c r="F1509" s="932">
        <f>H1509+G1509</f>
        <v>4.68</v>
      </c>
      <c r="G1509" s="945">
        <v>4.68</v>
      </c>
      <c r="H1509" s="865"/>
      <c r="I1509" s="865"/>
      <c r="J1509" s="866">
        <v>1800000</v>
      </c>
      <c r="K1509" s="865">
        <v>12</v>
      </c>
      <c r="L1509" s="861">
        <f t="shared" si="203"/>
        <v>665</v>
      </c>
      <c r="M1509" s="861">
        <v>68</v>
      </c>
      <c r="N1509" s="795">
        <f t="shared" si="204"/>
        <v>102315.78947368421</v>
      </c>
      <c r="O1509" s="940">
        <f t="shared" si="206"/>
        <v>1391494.7368421054</v>
      </c>
    </row>
    <row r="1510" spans="1:15">
      <c r="A1510" s="579">
        <v>5</v>
      </c>
      <c r="B1510" s="929" t="s">
        <v>1061</v>
      </c>
      <c r="C1510" s="285" t="s">
        <v>1062</v>
      </c>
      <c r="D1510" s="930" t="s">
        <v>1034</v>
      </c>
      <c r="E1510" s="931" t="s">
        <v>1063</v>
      </c>
      <c r="F1510" s="932">
        <f t="shared" ref="F1510:F1528" si="207">H1510+G1510</f>
        <v>5.17</v>
      </c>
      <c r="G1510" s="935">
        <v>5.0199999999999996</v>
      </c>
      <c r="H1510" s="270">
        <v>0.15</v>
      </c>
      <c r="I1510" s="270"/>
      <c r="J1510" s="271">
        <v>1800000</v>
      </c>
      <c r="K1510" s="270">
        <v>12</v>
      </c>
      <c r="L1510" s="285">
        <f t="shared" si="203"/>
        <v>665</v>
      </c>
      <c r="M1510" s="285">
        <v>99</v>
      </c>
      <c r="N1510" s="795">
        <f t="shared" si="204"/>
        <v>113028.34008097167</v>
      </c>
      <c r="O1510" s="934">
        <f t="shared" si="206"/>
        <v>2237961.1336032394</v>
      </c>
    </row>
    <row r="1511" spans="1:15">
      <c r="A1511" s="579">
        <v>5</v>
      </c>
      <c r="B1511" s="929" t="s">
        <v>1061</v>
      </c>
      <c r="C1511" s="285" t="s">
        <v>1062</v>
      </c>
      <c r="D1511" s="930" t="s">
        <v>1036</v>
      </c>
      <c r="E1511" s="931" t="s">
        <v>1037</v>
      </c>
      <c r="F1511" s="932">
        <f t="shared" si="207"/>
        <v>5.0199999999999996</v>
      </c>
      <c r="G1511" s="935">
        <v>5.0199999999999996</v>
      </c>
      <c r="H1511" s="270"/>
      <c r="I1511" s="270"/>
      <c r="J1511" s="271">
        <v>1800000</v>
      </c>
      <c r="K1511" s="270">
        <v>12</v>
      </c>
      <c r="L1511" s="285">
        <f t="shared" si="203"/>
        <v>665</v>
      </c>
      <c r="M1511" s="285">
        <v>99</v>
      </c>
      <c r="N1511" s="795">
        <f t="shared" si="204"/>
        <v>109748.98785425101</v>
      </c>
      <c r="O1511" s="934">
        <f t="shared" si="206"/>
        <v>2173029.9595141704</v>
      </c>
    </row>
    <row r="1512" spans="1:15">
      <c r="A1512" s="579">
        <v>5</v>
      </c>
      <c r="B1512" s="929" t="s">
        <v>1061</v>
      </c>
      <c r="C1512" s="285" t="s">
        <v>1062</v>
      </c>
      <c r="D1512" s="930" t="s">
        <v>784</v>
      </c>
      <c r="E1512" s="931" t="s">
        <v>3</v>
      </c>
      <c r="F1512" s="932">
        <f t="shared" si="207"/>
        <v>5.22</v>
      </c>
      <c r="G1512" s="933">
        <v>5.0199999999999996</v>
      </c>
      <c r="H1512" s="270">
        <v>0.2</v>
      </c>
      <c r="I1512" s="270"/>
      <c r="J1512" s="271">
        <v>1800000</v>
      </c>
      <c r="K1512" s="270">
        <v>12</v>
      </c>
      <c r="L1512" s="285">
        <f t="shared" si="203"/>
        <v>665</v>
      </c>
      <c r="M1512" s="285">
        <v>132</v>
      </c>
      <c r="N1512" s="795">
        <f t="shared" si="204"/>
        <v>114121.45748987855</v>
      </c>
      <c r="O1512" s="934">
        <f t="shared" si="206"/>
        <v>3012806.4777327939</v>
      </c>
    </row>
    <row r="1513" spans="1:15">
      <c r="A1513" s="579">
        <v>5</v>
      </c>
      <c r="B1513" s="929" t="s">
        <v>1061</v>
      </c>
      <c r="C1513" s="285" t="s">
        <v>1062</v>
      </c>
      <c r="D1513" s="930" t="s">
        <v>1038</v>
      </c>
      <c r="E1513" s="931" t="s">
        <v>1051</v>
      </c>
      <c r="F1513" s="932">
        <f t="shared" si="207"/>
        <v>5.17</v>
      </c>
      <c r="G1513" s="935">
        <v>5.0199999999999996</v>
      </c>
      <c r="H1513" s="270">
        <v>0.15</v>
      </c>
      <c r="I1513" s="270"/>
      <c r="J1513" s="271">
        <v>1800000</v>
      </c>
      <c r="K1513" s="270">
        <v>12</v>
      </c>
      <c r="L1513" s="285">
        <f t="shared" si="203"/>
        <v>665</v>
      </c>
      <c r="M1513" s="285">
        <v>8</v>
      </c>
      <c r="N1513" s="795">
        <f t="shared" si="204"/>
        <v>113028.34008097167</v>
      </c>
      <c r="O1513" s="934">
        <f t="shared" si="206"/>
        <v>180845.34412955469</v>
      </c>
    </row>
    <row r="1514" spans="1:15">
      <c r="A1514" s="860">
        <v>5</v>
      </c>
      <c r="B1514" s="936" t="s">
        <v>1061</v>
      </c>
      <c r="C1514" s="861" t="s">
        <v>1062</v>
      </c>
      <c r="D1514" s="937" t="s">
        <v>782</v>
      </c>
      <c r="E1514" s="938" t="s">
        <v>1051</v>
      </c>
      <c r="F1514" s="932">
        <f t="shared" si="207"/>
        <v>4.34</v>
      </c>
      <c r="G1514" s="939">
        <v>4.34</v>
      </c>
      <c r="H1514" s="865"/>
      <c r="I1514" s="865"/>
      <c r="J1514" s="866">
        <v>1800000</v>
      </c>
      <c r="K1514" s="270">
        <v>12</v>
      </c>
      <c r="L1514" s="861">
        <f t="shared" si="203"/>
        <v>665</v>
      </c>
      <c r="M1514" s="861">
        <v>8</v>
      </c>
      <c r="N1514" s="795">
        <f t="shared" si="204"/>
        <v>94882.5910931174</v>
      </c>
      <c r="O1514" s="940">
        <f t="shared" si="206"/>
        <v>151812.14574898785</v>
      </c>
    </row>
    <row r="1515" spans="1:15">
      <c r="A1515" s="860">
        <v>5</v>
      </c>
      <c r="B1515" s="936" t="s">
        <v>1061</v>
      </c>
      <c r="C1515" s="861" t="s">
        <v>1062</v>
      </c>
      <c r="D1515" s="937" t="s">
        <v>782</v>
      </c>
      <c r="E1515" s="938" t="s">
        <v>1051</v>
      </c>
      <c r="F1515" s="932">
        <f t="shared" si="207"/>
        <v>4.68</v>
      </c>
      <c r="G1515" s="939">
        <v>4.68</v>
      </c>
      <c r="H1515" s="865"/>
      <c r="I1515" s="865"/>
      <c r="J1515" s="866">
        <v>1800000</v>
      </c>
      <c r="K1515" s="270">
        <v>12</v>
      </c>
      <c r="L1515" s="861">
        <f t="shared" si="203"/>
        <v>665</v>
      </c>
      <c r="M1515" s="861">
        <v>30</v>
      </c>
      <c r="N1515" s="795">
        <f t="shared" si="204"/>
        <v>102315.78947368421</v>
      </c>
      <c r="O1515" s="940">
        <f t="shared" si="206"/>
        <v>613894.73684210528</v>
      </c>
    </row>
    <row r="1516" spans="1:15">
      <c r="A1516" s="579">
        <v>5</v>
      </c>
      <c r="B1516" s="929" t="s">
        <v>1061</v>
      </c>
      <c r="C1516" s="285" t="s">
        <v>1062</v>
      </c>
      <c r="D1516" s="930" t="s">
        <v>1039</v>
      </c>
      <c r="E1516" s="931" t="s">
        <v>861</v>
      </c>
      <c r="F1516" s="932">
        <f t="shared" si="207"/>
        <v>4.68</v>
      </c>
      <c r="G1516" s="933">
        <v>4.68</v>
      </c>
      <c r="H1516" s="270"/>
      <c r="I1516" s="270"/>
      <c r="J1516" s="271">
        <v>1800000</v>
      </c>
      <c r="K1516" s="270">
        <v>12</v>
      </c>
      <c r="L1516" s="285">
        <f t="shared" si="203"/>
        <v>665</v>
      </c>
      <c r="M1516" s="285">
        <v>45</v>
      </c>
      <c r="N1516" s="795">
        <f t="shared" si="204"/>
        <v>102315.78947368421</v>
      </c>
      <c r="O1516" s="934">
        <f t="shared" si="206"/>
        <v>920842.10526315798</v>
      </c>
    </row>
    <row r="1517" spans="1:15">
      <c r="A1517" s="579">
        <v>5</v>
      </c>
      <c r="B1517" s="929" t="s">
        <v>1061</v>
      </c>
      <c r="C1517" s="285" t="s">
        <v>1062</v>
      </c>
      <c r="D1517" s="930" t="s">
        <v>1040</v>
      </c>
      <c r="E1517" s="931" t="s">
        <v>861</v>
      </c>
      <c r="F1517" s="932">
        <f t="shared" si="207"/>
        <v>4.34</v>
      </c>
      <c r="G1517" s="935">
        <v>4.34</v>
      </c>
      <c r="H1517" s="270"/>
      <c r="I1517" s="270"/>
      <c r="J1517" s="271">
        <v>1800000</v>
      </c>
      <c r="K1517" s="270">
        <v>12</v>
      </c>
      <c r="L1517" s="285">
        <f t="shared" si="203"/>
        <v>665</v>
      </c>
      <c r="M1517" s="285">
        <v>41</v>
      </c>
      <c r="N1517" s="795">
        <f t="shared" si="204"/>
        <v>94882.5910931174</v>
      </c>
      <c r="O1517" s="934">
        <f t="shared" si="206"/>
        <v>778037.24696356279</v>
      </c>
    </row>
    <row r="1518" spans="1:15">
      <c r="A1518" s="860">
        <v>5</v>
      </c>
      <c r="B1518" s="936" t="s">
        <v>1061</v>
      </c>
      <c r="C1518" s="861" t="s">
        <v>1062</v>
      </c>
      <c r="D1518" s="937" t="s">
        <v>472</v>
      </c>
      <c r="E1518" s="938" t="s">
        <v>138</v>
      </c>
      <c r="F1518" s="932">
        <f t="shared" si="207"/>
        <v>4.34</v>
      </c>
      <c r="G1518" s="945">
        <v>4.34</v>
      </c>
      <c r="H1518" s="865"/>
      <c r="I1518" s="865"/>
      <c r="J1518" s="866">
        <v>1800000</v>
      </c>
      <c r="K1518" s="270">
        <v>12</v>
      </c>
      <c r="L1518" s="861">
        <f t="shared" si="203"/>
        <v>665</v>
      </c>
      <c r="M1518" s="861">
        <v>48</v>
      </c>
      <c r="N1518" s="795">
        <f t="shared" si="204"/>
        <v>94882.5910931174</v>
      </c>
      <c r="O1518" s="940">
        <f t="shared" si="206"/>
        <v>910872.87449392711</v>
      </c>
    </row>
    <row r="1519" spans="1:15">
      <c r="A1519" s="860">
        <v>5</v>
      </c>
      <c r="B1519" s="936" t="s">
        <v>1061</v>
      </c>
      <c r="C1519" s="861" t="s">
        <v>1062</v>
      </c>
      <c r="D1519" s="937" t="s">
        <v>472</v>
      </c>
      <c r="E1519" s="938" t="s">
        <v>138</v>
      </c>
      <c r="F1519" s="932">
        <f t="shared" si="207"/>
        <v>4.68</v>
      </c>
      <c r="G1519" s="945">
        <v>4.68</v>
      </c>
      <c r="H1519" s="865"/>
      <c r="I1519" s="865"/>
      <c r="J1519" s="866">
        <v>1800000</v>
      </c>
      <c r="K1519" s="270">
        <v>12</v>
      </c>
      <c r="L1519" s="861">
        <f t="shared" si="203"/>
        <v>665</v>
      </c>
      <c r="M1519" s="861">
        <v>51</v>
      </c>
      <c r="N1519" s="795">
        <f t="shared" si="204"/>
        <v>102315.78947368421</v>
      </c>
      <c r="O1519" s="940">
        <f t="shared" si="206"/>
        <v>1043621.052631579</v>
      </c>
    </row>
    <row r="1520" spans="1:15">
      <c r="A1520" s="579">
        <v>5</v>
      </c>
      <c r="B1520" s="929" t="s">
        <v>1061</v>
      </c>
      <c r="C1520" s="285" t="s">
        <v>1062</v>
      </c>
      <c r="D1520" s="930" t="s">
        <v>1039</v>
      </c>
      <c r="E1520" s="931" t="s">
        <v>140</v>
      </c>
      <c r="F1520" s="932">
        <f t="shared" si="207"/>
        <v>4.68</v>
      </c>
      <c r="G1520" s="933">
        <v>4.68</v>
      </c>
      <c r="H1520" s="270"/>
      <c r="I1520" s="270"/>
      <c r="J1520" s="271">
        <v>1800000</v>
      </c>
      <c r="K1520" s="270">
        <v>12</v>
      </c>
      <c r="L1520" s="285">
        <f t="shared" si="203"/>
        <v>665</v>
      </c>
      <c r="M1520" s="285">
        <v>49</v>
      </c>
      <c r="N1520" s="795">
        <f t="shared" si="204"/>
        <v>102315.78947368421</v>
      </c>
      <c r="O1520" s="934">
        <f t="shared" si="206"/>
        <v>1002694.7368421053</v>
      </c>
    </row>
    <row r="1521" spans="1:15">
      <c r="A1521" s="579">
        <v>5</v>
      </c>
      <c r="B1521" s="929" t="s">
        <v>1061</v>
      </c>
      <c r="C1521" s="285" t="s">
        <v>1062</v>
      </c>
      <c r="D1521" s="930" t="s">
        <v>1042</v>
      </c>
      <c r="E1521" s="931" t="s">
        <v>288</v>
      </c>
      <c r="F1521" s="932">
        <f t="shared" si="207"/>
        <v>4.8899999999999997</v>
      </c>
      <c r="G1521" s="935">
        <v>4.8899999999999997</v>
      </c>
      <c r="H1521" s="270"/>
      <c r="I1521" s="270"/>
      <c r="J1521" s="271">
        <v>1800000</v>
      </c>
      <c r="K1521" s="270">
        <v>12</v>
      </c>
      <c r="L1521" s="285">
        <f t="shared" si="203"/>
        <v>665</v>
      </c>
      <c r="M1521" s="285">
        <v>33</v>
      </c>
      <c r="N1521" s="795">
        <f t="shared" si="204"/>
        <v>106906.88259109312</v>
      </c>
      <c r="O1521" s="934">
        <f t="shared" si="206"/>
        <v>705585.42510121467</v>
      </c>
    </row>
    <row r="1522" spans="1:15">
      <c r="A1522" s="579">
        <v>5</v>
      </c>
      <c r="B1522" s="929" t="s">
        <v>1061</v>
      </c>
      <c r="C1522" s="285" t="s">
        <v>1062</v>
      </c>
      <c r="D1522" s="930" t="s">
        <v>429</v>
      </c>
      <c r="E1522" s="931" t="s">
        <v>332</v>
      </c>
      <c r="F1522" s="932">
        <f t="shared" si="207"/>
        <v>3.99</v>
      </c>
      <c r="G1522" s="935">
        <v>3.99</v>
      </c>
      <c r="H1522" s="270"/>
      <c r="I1522" s="270"/>
      <c r="J1522" s="271">
        <v>1800000</v>
      </c>
      <c r="K1522" s="270">
        <v>12</v>
      </c>
      <c r="L1522" s="285">
        <f t="shared" si="203"/>
        <v>665</v>
      </c>
      <c r="M1522" s="285">
        <v>33</v>
      </c>
      <c r="N1522" s="795">
        <f t="shared" si="204"/>
        <v>87230.769230769234</v>
      </c>
      <c r="O1522" s="934">
        <f t="shared" si="206"/>
        <v>575723.07692307699</v>
      </c>
    </row>
    <row r="1523" spans="1:15">
      <c r="A1523" s="579">
        <v>5</v>
      </c>
      <c r="B1523" s="929" t="s">
        <v>1061</v>
      </c>
      <c r="C1523" s="285" t="s">
        <v>1062</v>
      </c>
      <c r="D1523" s="930" t="s">
        <v>1043</v>
      </c>
      <c r="E1523" s="931" t="s">
        <v>285</v>
      </c>
      <c r="F1523" s="932">
        <f t="shared" si="207"/>
        <v>5.36</v>
      </c>
      <c r="G1523" s="935">
        <v>5.36</v>
      </c>
      <c r="H1523" s="270"/>
      <c r="I1523" s="270"/>
      <c r="J1523" s="271">
        <v>1800000</v>
      </c>
      <c r="K1523" s="270">
        <v>12</v>
      </c>
      <c r="L1523" s="285">
        <f t="shared" si="203"/>
        <v>665</v>
      </c>
      <c r="M1523" s="285">
        <v>66</v>
      </c>
      <c r="N1523" s="795">
        <f t="shared" si="204"/>
        <v>117182.18623481783</v>
      </c>
      <c r="O1523" s="934">
        <f t="shared" si="206"/>
        <v>1546804.8582995955</v>
      </c>
    </row>
    <row r="1524" spans="1:15">
      <c r="A1524" s="579">
        <v>5</v>
      </c>
      <c r="B1524" s="929" t="s">
        <v>1061</v>
      </c>
      <c r="C1524" s="285" t="s">
        <v>1062</v>
      </c>
      <c r="D1524" s="930" t="s">
        <v>196</v>
      </c>
      <c r="E1524" s="931" t="s">
        <v>298</v>
      </c>
      <c r="F1524" s="932">
        <f t="shared" si="207"/>
        <v>3.96</v>
      </c>
      <c r="G1524" s="935">
        <v>3.96</v>
      </c>
      <c r="H1524" s="270"/>
      <c r="I1524" s="270"/>
      <c r="J1524" s="271">
        <v>1800000</v>
      </c>
      <c r="K1524" s="270">
        <v>12</v>
      </c>
      <c r="L1524" s="285">
        <f t="shared" si="203"/>
        <v>665</v>
      </c>
      <c r="M1524" s="285">
        <v>23</v>
      </c>
      <c r="N1524" s="795">
        <f t="shared" si="204"/>
        <v>86574.898785425103</v>
      </c>
      <c r="O1524" s="934">
        <f t="shared" si="206"/>
        <v>398244.53441295546</v>
      </c>
    </row>
    <row r="1525" spans="1:15">
      <c r="A1525" s="579">
        <v>5</v>
      </c>
      <c r="B1525" s="929" t="s">
        <v>1061</v>
      </c>
      <c r="C1525" s="285" t="s">
        <v>1062</v>
      </c>
      <c r="D1525" s="930" t="s">
        <v>196</v>
      </c>
      <c r="E1525" s="931" t="s">
        <v>298</v>
      </c>
      <c r="F1525" s="932">
        <f t="shared" si="207"/>
        <v>4.2699999999999996</v>
      </c>
      <c r="G1525" s="935">
        <v>4.2699999999999996</v>
      </c>
      <c r="H1525" s="270"/>
      <c r="I1525" s="270"/>
      <c r="J1525" s="271">
        <v>1800000</v>
      </c>
      <c r="K1525" s="270">
        <v>12</v>
      </c>
      <c r="L1525" s="285">
        <f t="shared" si="203"/>
        <v>665</v>
      </c>
      <c r="M1525" s="285">
        <v>10</v>
      </c>
      <c r="N1525" s="795">
        <f t="shared" si="204"/>
        <v>93352.226720647755</v>
      </c>
      <c r="O1525" s="934">
        <f t="shared" si="206"/>
        <v>186704.45344129551</v>
      </c>
    </row>
    <row r="1526" spans="1:15">
      <c r="A1526" s="860">
        <v>5</v>
      </c>
      <c r="B1526" s="936" t="s">
        <v>1061</v>
      </c>
      <c r="C1526" s="861" t="s">
        <v>1062</v>
      </c>
      <c r="D1526" s="937" t="s">
        <v>472</v>
      </c>
      <c r="E1526" s="938" t="s">
        <v>665</v>
      </c>
      <c r="F1526" s="932">
        <f t="shared" si="207"/>
        <v>4.34</v>
      </c>
      <c r="G1526" s="945">
        <v>4.34</v>
      </c>
      <c r="H1526" s="865"/>
      <c r="I1526" s="865"/>
      <c r="J1526" s="866">
        <v>1800000</v>
      </c>
      <c r="K1526" s="270">
        <v>12</v>
      </c>
      <c r="L1526" s="861">
        <f t="shared" si="203"/>
        <v>665</v>
      </c>
      <c r="M1526" s="861">
        <v>16</v>
      </c>
      <c r="N1526" s="795">
        <f t="shared" si="204"/>
        <v>94882.5910931174</v>
      </c>
      <c r="O1526" s="940">
        <f t="shared" si="206"/>
        <v>303624.2914979757</v>
      </c>
    </row>
    <row r="1527" spans="1:15">
      <c r="A1527" s="860">
        <v>5</v>
      </c>
      <c r="B1527" s="936" t="s">
        <v>1061</v>
      </c>
      <c r="C1527" s="861" t="s">
        <v>1062</v>
      </c>
      <c r="D1527" s="937" t="s">
        <v>472</v>
      </c>
      <c r="E1527" s="938" t="s">
        <v>665</v>
      </c>
      <c r="F1527" s="932">
        <f t="shared" si="207"/>
        <v>4.68</v>
      </c>
      <c r="G1527" s="945">
        <v>4.68</v>
      </c>
      <c r="H1527" s="865"/>
      <c r="I1527" s="865"/>
      <c r="J1527" s="866">
        <v>1800000</v>
      </c>
      <c r="K1527" s="270">
        <v>12</v>
      </c>
      <c r="L1527" s="861">
        <f t="shared" si="203"/>
        <v>665</v>
      </c>
      <c r="M1527" s="861">
        <v>17</v>
      </c>
      <c r="N1527" s="795">
        <f t="shared" si="204"/>
        <v>102315.78947368421</v>
      </c>
      <c r="O1527" s="940">
        <f t="shared" si="206"/>
        <v>347873.68421052635</v>
      </c>
    </row>
    <row r="1528" spans="1:15">
      <c r="A1528" s="579">
        <v>5</v>
      </c>
      <c r="B1528" s="929" t="s">
        <v>1061</v>
      </c>
      <c r="C1528" s="285" t="s">
        <v>1062</v>
      </c>
      <c r="D1528" s="930" t="s">
        <v>1056</v>
      </c>
      <c r="E1528" s="931" t="s">
        <v>683</v>
      </c>
      <c r="F1528" s="932">
        <f t="shared" si="207"/>
        <v>4.68</v>
      </c>
      <c r="G1528" s="935">
        <v>4.68</v>
      </c>
      <c r="H1528" s="270"/>
      <c r="I1528" s="270"/>
      <c r="J1528" s="271">
        <v>1800000</v>
      </c>
      <c r="K1528" s="270">
        <v>12</v>
      </c>
      <c r="L1528" s="285">
        <f t="shared" si="203"/>
        <v>665</v>
      </c>
      <c r="M1528" s="285">
        <v>33</v>
      </c>
      <c r="N1528" s="795">
        <f t="shared" si="204"/>
        <v>102315.78947368421</v>
      </c>
      <c r="O1528" s="934">
        <f t="shared" si="206"/>
        <v>675284.21052631584</v>
      </c>
    </row>
    <row r="1529" spans="1:15">
      <c r="A1529" s="579">
        <v>6</v>
      </c>
      <c r="B1529" s="929" t="s">
        <v>1064</v>
      </c>
      <c r="C1529" s="285" t="s">
        <v>845</v>
      </c>
      <c r="D1529" s="930" t="s">
        <v>1065</v>
      </c>
      <c r="E1529" s="931" t="s">
        <v>661</v>
      </c>
      <c r="F1529" s="932">
        <f>H1529+G1529</f>
        <v>4.88</v>
      </c>
      <c r="G1529" s="933">
        <v>4.68</v>
      </c>
      <c r="H1529" s="270">
        <v>0.2</v>
      </c>
      <c r="I1529" s="270"/>
      <c r="J1529" s="271">
        <v>1800000</v>
      </c>
      <c r="K1529" s="270">
        <v>12</v>
      </c>
      <c r="L1529" s="285">
        <f t="shared" si="203"/>
        <v>665</v>
      </c>
      <c r="M1529" s="285">
        <v>97</v>
      </c>
      <c r="N1529" s="795">
        <f t="shared" si="204"/>
        <v>106688.25910931174</v>
      </c>
      <c r="O1529" s="934">
        <f t="shared" si="206"/>
        <v>2069752.2267206479</v>
      </c>
    </row>
    <row r="1530" spans="1:15">
      <c r="A1530" s="860">
        <v>6</v>
      </c>
      <c r="B1530" s="936" t="s">
        <v>1064</v>
      </c>
      <c r="C1530" s="861" t="s">
        <v>845</v>
      </c>
      <c r="D1530" s="937" t="s">
        <v>472</v>
      </c>
      <c r="E1530" s="938" t="s">
        <v>665</v>
      </c>
      <c r="F1530" s="932">
        <f>H1530+G1530</f>
        <v>4.34</v>
      </c>
      <c r="G1530" s="945">
        <v>4.34</v>
      </c>
      <c r="H1530" s="865"/>
      <c r="I1530" s="865"/>
      <c r="J1530" s="866">
        <v>1800000</v>
      </c>
      <c r="K1530" s="865">
        <v>12</v>
      </c>
      <c r="L1530" s="861">
        <f t="shared" si="203"/>
        <v>665</v>
      </c>
      <c r="M1530" s="861">
        <v>6</v>
      </c>
      <c r="N1530" s="795">
        <f t="shared" si="204"/>
        <v>94882.5910931174</v>
      </c>
      <c r="O1530" s="940">
        <f t="shared" si="206"/>
        <v>113859.10931174089</v>
      </c>
    </row>
    <row r="1531" spans="1:15">
      <c r="A1531" s="860">
        <v>6</v>
      </c>
      <c r="B1531" s="936" t="s">
        <v>1064</v>
      </c>
      <c r="C1531" s="861" t="s">
        <v>845</v>
      </c>
      <c r="D1531" s="937" t="s">
        <v>472</v>
      </c>
      <c r="E1531" s="938" t="s">
        <v>665</v>
      </c>
      <c r="F1531" s="932">
        <f>H1531+G1531</f>
        <v>4.68</v>
      </c>
      <c r="G1531" s="945">
        <v>4.68</v>
      </c>
      <c r="H1531" s="865"/>
      <c r="I1531" s="865"/>
      <c r="J1531" s="866">
        <v>1800000</v>
      </c>
      <c r="K1531" s="865">
        <v>12</v>
      </c>
      <c r="L1531" s="861">
        <f t="shared" si="203"/>
        <v>665</v>
      </c>
      <c r="M1531" s="861">
        <v>12</v>
      </c>
      <c r="N1531" s="795">
        <f t="shared" si="204"/>
        <v>102315.78947368421</v>
      </c>
      <c r="O1531" s="940">
        <f t="shared" si="206"/>
        <v>245557.89473684214</v>
      </c>
    </row>
    <row r="1532" spans="1:15">
      <c r="A1532" s="579">
        <v>6</v>
      </c>
      <c r="B1532" s="929" t="s">
        <v>1064</v>
      </c>
      <c r="C1532" s="285" t="s">
        <v>845</v>
      </c>
      <c r="D1532" s="930" t="s">
        <v>1034</v>
      </c>
      <c r="E1532" s="931" t="s">
        <v>1066</v>
      </c>
      <c r="F1532" s="932">
        <f t="shared" ref="F1532:F1547" si="208">H1532+G1532</f>
        <v>5.17</v>
      </c>
      <c r="G1532" s="935">
        <v>5.0199999999999996</v>
      </c>
      <c r="H1532" s="270">
        <v>0.15</v>
      </c>
      <c r="I1532" s="270"/>
      <c r="J1532" s="271">
        <v>1800000</v>
      </c>
      <c r="K1532" s="270">
        <v>12</v>
      </c>
      <c r="L1532" s="285">
        <f t="shared" si="203"/>
        <v>665</v>
      </c>
      <c r="M1532" s="285">
        <v>23</v>
      </c>
      <c r="N1532" s="795">
        <f t="shared" si="204"/>
        <v>113028.34008097167</v>
      </c>
      <c r="O1532" s="934">
        <f t="shared" si="206"/>
        <v>519930.36437246972</v>
      </c>
    </row>
    <row r="1533" spans="1:15">
      <c r="A1533" s="579">
        <v>6</v>
      </c>
      <c r="B1533" s="929" t="s">
        <v>1064</v>
      </c>
      <c r="C1533" s="285" t="s">
        <v>845</v>
      </c>
      <c r="D1533" s="930" t="s">
        <v>1034</v>
      </c>
      <c r="E1533" s="931" t="s">
        <v>797</v>
      </c>
      <c r="F1533" s="932">
        <f t="shared" si="208"/>
        <v>5.17</v>
      </c>
      <c r="G1533" s="935">
        <v>5.0199999999999996</v>
      </c>
      <c r="H1533" s="270">
        <v>0.15</v>
      </c>
      <c r="I1533" s="270"/>
      <c r="J1533" s="271">
        <v>1800000</v>
      </c>
      <c r="K1533" s="270">
        <v>12</v>
      </c>
      <c r="L1533" s="285">
        <f t="shared" si="203"/>
        <v>665</v>
      </c>
      <c r="M1533" s="285">
        <v>19</v>
      </c>
      <c r="N1533" s="795">
        <f t="shared" si="204"/>
        <v>113028.34008097167</v>
      </c>
      <c r="O1533" s="934">
        <f t="shared" si="206"/>
        <v>429507.69230769237</v>
      </c>
    </row>
    <row r="1534" spans="1:15">
      <c r="A1534" s="579">
        <v>6</v>
      </c>
      <c r="B1534" s="929" t="s">
        <v>1064</v>
      </c>
      <c r="C1534" s="285" t="s">
        <v>845</v>
      </c>
      <c r="D1534" s="930" t="s">
        <v>533</v>
      </c>
      <c r="E1534" s="931" t="s">
        <v>1048</v>
      </c>
      <c r="F1534" s="932">
        <f t="shared" ref="F1534" si="209">G1534+H1534+I1534</f>
        <v>4.34</v>
      </c>
      <c r="G1534" s="935">
        <v>4.34</v>
      </c>
      <c r="H1534" s="270"/>
      <c r="I1534" s="270"/>
      <c r="J1534" s="271">
        <v>1800000</v>
      </c>
      <c r="K1534" s="270">
        <v>12</v>
      </c>
      <c r="L1534" s="285">
        <f t="shared" si="203"/>
        <v>665</v>
      </c>
      <c r="M1534" s="285">
        <v>69</v>
      </c>
      <c r="N1534" s="795">
        <f t="shared" si="204"/>
        <v>94882.5910931174</v>
      </c>
      <c r="O1534" s="934">
        <f t="shared" si="206"/>
        <v>1309379.7570850202</v>
      </c>
    </row>
    <row r="1535" spans="1:15">
      <c r="A1535" s="579">
        <v>6</v>
      </c>
      <c r="B1535" s="929" t="s">
        <v>1064</v>
      </c>
      <c r="C1535" s="285" t="s">
        <v>845</v>
      </c>
      <c r="D1535" s="930" t="s">
        <v>1050</v>
      </c>
      <c r="E1535" s="931" t="s">
        <v>3</v>
      </c>
      <c r="F1535" s="932">
        <f t="shared" si="208"/>
        <v>5.0199999999999996</v>
      </c>
      <c r="G1535" s="933">
        <v>5.0199999999999996</v>
      </c>
      <c r="H1535" s="270"/>
      <c r="I1535" s="270"/>
      <c r="J1535" s="271">
        <v>1800000</v>
      </c>
      <c r="K1535" s="270">
        <v>12</v>
      </c>
      <c r="L1535" s="285">
        <f t="shared" si="203"/>
        <v>665</v>
      </c>
      <c r="M1535" s="285">
        <v>67</v>
      </c>
      <c r="N1535" s="795">
        <f t="shared" ref="N1535:N1598" si="210">(F1535*J1535*K1535)/L1535*35/52</f>
        <v>109748.98785425101</v>
      </c>
      <c r="O1535" s="934">
        <f t="shared" si="206"/>
        <v>1470636.4372469638</v>
      </c>
    </row>
    <row r="1536" spans="1:15">
      <c r="A1536" s="579">
        <v>6</v>
      </c>
      <c r="B1536" s="929" t="s">
        <v>1064</v>
      </c>
      <c r="C1536" s="285" t="s">
        <v>845</v>
      </c>
      <c r="D1536" s="930" t="s">
        <v>1050</v>
      </c>
      <c r="E1536" s="931" t="s">
        <v>792</v>
      </c>
      <c r="F1536" s="932">
        <f t="shared" si="208"/>
        <v>5.0199999999999996</v>
      </c>
      <c r="G1536" s="935">
        <v>5.0199999999999996</v>
      </c>
      <c r="H1536" s="270"/>
      <c r="I1536" s="270"/>
      <c r="J1536" s="271">
        <v>1800000</v>
      </c>
      <c r="K1536" s="270">
        <v>12</v>
      </c>
      <c r="L1536" s="285">
        <f t="shared" si="203"/>
        <v>665</v>
      </c>
      <c r="M1536" s="285">
        <v>33</v>
      </c>
      <c r="N1536" s="795">
        <f t="shared" si="210"/>
        <v>109748.98785425101</v>
      </c>
      <c r="O1536" s="934">
        <f t="shared" si="206"/>
        <v>724343.31983805681</v>
      </c>
    </row>
    <row r="1537" spans="1:15">
      <c r="A1537" s="860">
        <v>6</v>
      </c>
      <c r="B1537" s="936" t="s">
        <v>1064</v>
      </c>
      <c r="C1537" s="861" t="s">
        <v>845</v>
      </c>
      <c r="D1537" s="937" t="s">
        <v>782</v>
      </c>
      <c r="E1537" s="938" t="s">
        <v>1051</v>
      </c>
      <c r="F1537" s="932">
        <f t="shared" si="208"/>
        <v>4.34</v>
      </c>
      <c r="G1537" s="939">
        <v>4.34</v>
      </c>
      <c r="H1537" s="865"/>
      <c r="I1537" s="865"/>
      <c r="J1537" s="866">
        <v>1800000</v>
      </c>
      <c r="K1537" s="270">
        <v>12</v>
      </c>
      <c r="L1537" s="861">
        <f t="shared" si="203"/>
        <v>665</v>
      </c>
      <c r="M1537" s="861">
        <v>11</v>
      </c>
      <c r="N1537" s="795">
        <f t="shared" si="210"/>
        <v>94882.5910931174</v>
      </c>
      <c r="O1537" s="940">
        <f t="shared" si="206"/>
        <v>208741.7004048583</v>
      </c>
    </row>
    <row r="1538" spans="1:15">
      <c r="A1538" s="860">
        <v>6</v>
      </c>
      <c r="B1538" s="936" t="s">
        <v>1064</v>
      </c>
      <c r="C1538" s="861" t="s">
        <v>845</v>
      </c>
      <c r="D1538" s="937" t="s">
        <v>782</v>
      </c>
      <c r="E1538" s="938" t="s">
        <v>1051</v>
      </c>
      <c r="F1538" s="932">
        <f t="shared" si="208"/>
        <v>4.68</v>
      </c>
      <c r="G1538" s="939">
        <v>4.68</v>
      </c>
      <c r="H1538" s="865"/>
      <c r="I1538" s="865"/>
      <c r="J1538" s="866">
        <v>1800000</v>
      </c>
      <c r="K1538" s="270">
        <v>12</v>
      </c>
      <c r="L1538" s="861">
        <f t="shared" si="203"/>
        <v>665</v>
      </c>
      <c r="M1538" s="861">
        <v>22</v>
      </c>
      <c r="N1538" s="795">
        <f t="shared" si="210"/>
        <v>102315.78947368421</v>
      </c>
      <c r="O1538" s="940">
        <f t="shared" si="206"/>
        <v>450189.47368421056</v>
      </c>
    </row>
    <row r="1539" spans="1:15" ht="25.5">
      <c r="A1539" s="579">
        <v>6</v>
      </c>
      <c r="B1539" s="929" t="s">
        <v>1064</v>
      </c>
      <c r="C1539" s="285" t="s">
        <v>845</v>
      </c>
      <c r="D1539" s="930" t="s">
        <v>1040</v>
      </c>
      <c r="E1539" s="946" t="s">
        <v>1067</v>
      </c>
      <c r="F1539" s="932">
        <f t="shared" si="208"/>
        <v>4.34</v>
      </c>
      <c r="G1539" s="935">
        <v>4.34</v>
      </c>
      <c r="H1539" s="270"/>
      <c r="I1539" s="270"/>
      <c r="J1539" s="271">
        <v>1800000</v>
      </c>
      <c r="K1539" s="270">
        <v>12</v>
      </c>
      <c r="L1539" s="285">
        <f t="shared" ref="L1539:L1547" si="211">19*35</f>
        <v>665</v>
      </c>
      <c r="M1539" s="285">
        <v>34</v>
      </c>
      <c r="N1539" s="795">
        <f t="shared" si="210"/>
        <v>94882.5910931174</v>
      </c>
      <c r="O1539" s="934">
        <f t="shared" si="206"/>
        <v>645201.61943319836</v>
      </c>
    </row>
    <row r="1540" spans="1:15">
      <c r="A1540" s="579">
        <v>6</v>
      </c>
      <c r="B1540" s="929" t="s">
        <v>1064</v>
      </c>
      <c r="C1540" s="285" t="s">
        <v>845</v>
      </c>
      <c r="D1540" s="930" t="s">
        <v>1050</v>
      </c>
      <c r="E1540" s="931" t="s">
        <v>140</v>
      </c>
      <c r="F1540" s="932">
        <f t="shared" si="208"/>
        <v>5.0199999999999996</v>
      </c>
      <c r="G1540" s="933">
        <v>5.0199999999999996</v>
      </c>
      <c r="H1540" s="270"/>
      <c r="I1540" s="270"/>
      <c r="J1540" s="271">
        <v>1800000</v>
      </c>
      <c r="K1540" s="270">
        <v>12</v>
      </c>
      <c r="L1540" s="285">
        <f t="shared" si="211"/>
        <v>665</v>
      </c>
      <c r="M1540" s="285">
        <v>16</v>
      </c>
      <c r="N1540" s="795">
        <f t="shared" si="210"/>
        <v>109748.98785425101</v>
      </c>
      <c r="O1540" s="934">
        <f t="shared" si="206"/>
        <v>351196.76113360329</v>
      </c>
    </row>
    <row r="1541" spans="1:15">
      <c r="A1541" s="579">
        <v>6</v>
      </c>
      <c r="B1541" s="929" t="s">
        <v>1064</v>
      </c>
      <c r="C1541" s="285" t="s">
        <v>845</v>
      </c>
      <c r="D1541" s="930" t="s">
        <v>1042</v>
      </c>
      <c r="E1541" s="931" t="s">
        <v>288</v>
      </c>
      <c r="F1541" s="932">
        <f t="shared" si="208"/>
        <v>4.8899999999999997</v>
      </c>
      <c r="G1541" s="935">
        <v>4.8899999999999997</v>
      </c>
      <c r="H1541" s="270"/>
      <c r="I1541" s="270"/>
      <c r="J1541" s="271">
        <v>1800000</v>
      </c>
      <c r="K1541" s="270">
        <v>12</v>
      </c>
      <c r="L1541" s="285">
        <f t="shared" si="211"/>
        <v>665</v>
      </c>
      <c r="M1541" s="285">
        <v>6</v>
      </c>
      <c r="N1541" s="795">
        <f t="shared" si="210"/>
        <v>106906.88259109312</v>
      </c>
      <c r="O1541" s="934">
        <f t="shared" si="206"/>
        <v>128288.25910931175</v>
      </c>
    </row>
    <row r="1542" spans="1:15">
      <c r="A1542" s="579">
        <v>6</v>
      </c>
      <c r="B1542" s="929" t="s">
        <v>1064</v>
      </c>
      <c r="C1542" s="285" t="s">
        <v>845</v>
      </c>
      <c r="D1542" s="930" t="s">
        <v>431</v>
      </c>
      <c r="E1542" s="931" t="s">
        <v>285</v>
      </c>
      <c r="F1542" s="932">
        <f t="shared" si="208"/>
        <v>4</v>
      </c>
      <c r="G1542" s="935">
        <v>4</v>
      </c>
      <c r="H1542" s="270"/>
      <c r="I1542" s="270"/>
      <c r="J1542" s="271">
        <v>1800000</v>
      </c>
      <c r="K1542" s="270">
        <v>12</v>
      </c>
      <c r="L1542" s="285">
        <f t="shared" si="211"/>
        <v>665</v>
      </c>
      <c r="M1542" s="285">
        <v>35</v>
      </c>
      <c r="N1542" s="795">
        <f t="shared" si="210"/>
        <v>87449.392712550616</v>
      </c>
      <c r="O1542" s="934">
        <f t="shared" si="206"/>
        <v>612145.74898785434</v>
      </c>
    </row>
    <row r="1543" spans="1:15">
      <c r="A1543" s="579">
        <v>6</v>
      </c>
      <c r="B1543" s="929" t="s">
        <v>1064</v>
      </c>
      <c r="C1543" s="285" t="s">
        <v>845</v>
      </c>
      <c r="D1543" s="930" t="s">
        <v>429</v>
      </c>
      <c r="E1543" s="931" t="s">
        <v>332</v>
      </c>
      <c r="F1543" s="932">
        <f t="shared" si="208"/>
        <v>3.99</v>
      </c>
      <c r="G1543" s="935">
        <v>3.99</v>
      </c>
      <c r="H1543" s="270"/>
      <c r="I1543" s="270"/>
      <c r="J1543" s="271">
        <v>1800000</v>
      </c>
      <c r="K1543" s="270">
        <v>12</v>
      </c>
      <c r="L1543" s="285">
        <f t="shared" si="211"/>
        <v>665</v>
      </c>
      <c r="M1543" s="285">
        <v>12</v>
      </c>
      <c r="N1543" s="795">
        <f t="shared" si="210"/>
        <v>87230.769230769234</v>
      </c>
      <c r="O1543" s="934">
        <f t="shared" si="206"/>
        <v>209353.84615384619</v>
      </c>
    </row>
    <row r="1544" spans="1:15" ht="22.5">
      <c r="A1544" s="579">
        <v>6</v>
      </c>
      <c r="B1544" s="929" t="s">
        <v>1064</v>
      </c>
      <c r="C1544" s="285" t="s">
        <v>845</v>
      </c>
      <c r="D1544" s="930" t="s">
        <v>1065</v>
      </c>
      <c r="E1544" s="931" t="s">
        <v>1068</v>
      </c>
      <c r="F1544" s="932">
        <f t="shared" si="208"/>
        <v>4.88</v>
      </c>
      <c r="G1544" s="933">
        <v>4.68</v>
      </c>
      <c r="H1544" s="270">
        <v>0.2</v>
      </c>
      <c r="I1544" s="270"/>
      <c r="J1544" s="271">
        <v>1800000</v>
      </c>
      <c r="K1544" s="270">
        <v>12</v>
      </c>
      <c r="L1544" s="285">
        <f t="shared" si="211"/>
        <v>665</v>
      </c>
      <c r="M1544" s="285">
        <v>12</v>
      </c>
      <c r="N1544" s="795">
        <f t="shared" si="210"/>
        <v>106688.25910931174</v>
      </c>
      <c r="O1544" s="934">
        <f t="shared" si="206"/>
        <v>256051.82186234818</v>
      </c>
    </row>
    <row r="1545" spans="1:15">
      <c r="A1545" s="579">
        <v>6</v>
      </c>
      <c r="B1545" s="929" t="s">
        <v>1064</v>
      </c>
      <c r="C1545" s="285" t="s">
        <v>845</v>
      </c>
      <c r="D1545" s="930" t="s">
        <v>1065</v>
      </c>
      <c r="E1545" s="931" t="s">
        <v>1069</v>
      </c>
      <c r="F1545" s="932">
        <f t="shared" si="208"/>
        <v>4.88</v>
      </c>
      <c r="G1545" s="933">
        <v>4.68</v>
      </c>
      <c r="H1545" s="270">
        <v>0.2</v>
      </c>
      <c r="I1545" s="270"/>
      <c r="J1545" s="271">
        <v>1800000</v>
      </c>
      <c r="K1545" s="270">
        <v>12</v>
      </c>
      <c r="L1545" s="285">
        <f t="shared" si="211"/>
        <v>665</v>
      </c>
      <c r="M1545" s="285">
        <v>16</v>
      </c>
      <c r="N1545" s="795">
        <f t="shared" si="210"/>
        <v>106688.25910931174</v>
      </c>
      <c r="O1545" s="934">
        <f t="shared" si="206"/>
        <v>341402.42914979759</v>
      </c>
    </row>
    <row r="1546" spans="1:15">
      <c r="A1546" s="579">
        <v>6</v>
      </c>
      <c r="B1546" s="929" t="s">
        <v>1064</v>
      </c>
      <c r="C1546" s="285" t="s">
        <v>845</v>
      </c>
      <c r="D1546" s="177" t="s">
        <v>1070</v>
      </c>
      <c r="E1546" s="177" t="s">
        <v>794</v>
      </c>
      <c r="F1546" s="932">
        <f t="shared" si="208"/>
        <v>4.68</v>
      </c>
      <c r="G1546" s="933">
        <v>4.68</v>
      </c>
      <c r="H1546" s="270"/>
      <c r="I1546" s="270"/>
      <c r="J1546" s="271">
        <v>1800000</v>
      </c>
      <c r="K1546" s="270">
        <v>12</v>
      </c>
      <c r="L1546" s="285">
        <f t="shared" si="211"/>
        <v>665</v>
      </c>
      <c r="M1546" s="321">
        <v>4</v>
      </c>
      <c r="N1546" s="795">
        <f t="shared" si="210"/>
        <v>102315.78947368421</v>
      </c>
      <c r="O1546" s="934">
        <f t="shared" si="206"/>
        <v>81852.631578947374</v>
      </c>
    </row>
    <row r="1547" spans="1:15">
      <c r="A1547" s="579">
        <v>6</v>
      </c>
      <c r="B1547" s="929" t="s">
        <v>1064</v>
      </c>
      <c r="C1547" s="285" t="s">
        <v>845</v>
      </c>
      <c r="D1547" s="177" t="s">
        <v>1070</v>
      </c>
      <c r="E1547" s="177" t="s">
        <v>1071</v>
      </c>
      <c r="F1547" s="932">
        <f t="shared" si="208"/>
        <v>4.68</v>
      </c>
      <c r="G1547" s="933">
        <v>4.68</v>
      </c>
      <c r="H1547" s="270"/>
      <c r="I1547" s="270"/>
      <c r="J1547" s="271">
        <v>1800000</v>
      </c>
      <c r="K1547" s="270">
        <v>12</v>
      </c>
      <c r="L1547" s="285">
        <f t="shared" si="211"/>
        <v>665</v>
      </c>
      <c r="M1547" s="321">
        <v>6</v>
      </c>
      <c r="N1547" s="795">
        <f t="shared" si="210"/>
        <v>102315.78947368421</v>
      </c>
      <c r="O1547" s="934">
        <f t="shared" si="206"/>
        <v>122778.94736842107</v>
      </c>
    </row>
    <row r="1548" spans="1:15">
      <c r="A1548" s="947"/>
      <c r="B1548" s="1142" t="s">
        <v>1072</v>
      </c>
      <c r="C1548" s="1143"/>
      <c r="D1548" s="948"/>
      <c r="E1548" s="949"/>
      <c r="F1548" s="950"/>
      <c r="G1548" s="948"/>
      <c r="H1548" s="948"/>
      <c r="I1548" s="948"/>
      <c r="J1548" s="951"/>
      <c r="K1548" s="948"/>
      <c r="L1548" s="948"/>
      <c r="M1548" s="952">
        <f>SUM(M1425:M1547)</f>
        <v>5546</v>
      </c>
      <c r="N1548" s="952"/>
      <c r="O1548" s="952">
        <f t="shared" ref="O1548" si="212">SUM(O1425:O1547)</f>
        <v>115538268.82591094</v>
      </c>
    </row>
    <row r="1549" spans="1:15">
      <c r="A1549" s="953" t="s">
        <v>1073</v>
      </c>
      <c r="B1549" s="43"/>
      <c r="C1549" s="43"/>
      <c r="D1549" s="43"/>
      <c r="E1549" s="954"/>
      <c r="F1549" s="953"/>
      <c r="G1549" s="953"/>
      <c r="H1549" s="953"/>
      <c r="I1549" s="953"/>
      <c r="J1549" s="953"/>
      <c r="K1549" s="953"/>
      <c r="L1549" s="953"/>
      <c r="M1549" s="953"/>
      <c r="N1549" s="913"/>
      <c r="O1549" s="955"/>
    </row>
    <row r="1550" spans="1:15">
      <c r="A1550" s="65">
        <v>1</v>
      </c>
      <c r="B1550" s="66" t="s">
        <v>1074</v>
      </c>
      <c r="C1550" s="66" t="s">
        <v>1075</v>
      </c>
      <c r="D1550" s="66" t="s">
        <v>766</v>
      </c>
      <c r="E1550" s="68" t="s">
        <v>3</v>
      </c>
      <c r="F1550" s="65">
        <v>5.0199999999999996</v>
      </c>
      <c r="G1550" s="65">
        <v>5.0199999999999996</v>
      </c>
      <c r="H1550" s="65"/>
      <c r="I1550" s="65"/>
      <c r="J1550" s="74">
        <v>1800000</v>
      </c>
      <c r="K1550" s="65">
        <v>12</v>
      </c>
      <c r="L1550" s="65">
        <v>665</v>
      </c>
      <c r="M1550" s="65">
        <v>140</v>
      </c>
      <c r="N1550" s="795">
        <f t="shared" si="210"/>
        <v>109748.98785425101</v>
      </c>
      <c r="O1550" s="934">
        <f t="shared" si="206"/>
        <v>3072971.6599190286</v>
      </c>
    </row>
    <row r="1551" spans="1:15">
      <c r="A1551" s="65">
        <v>1</v>
      </c>
      <c r="B1551" s="66" t="s">
        <v>1074</v>
      </c>
      <c r="C1551" s="66" t="s">
        <v>1075</v>
      </c>
      <c r="D1551" s="66" t="s">
        <v>1076</v>
      </c>
      <c r="E1551" s="68" t="s">
        <v>1077</v>
      </c>
      <c r="F1551" s="65">
        <v>5.22</v>
      </c>
      <c r="G1551" s="65">
        <v>5.0199999999999996</v>
      </c>
      <c r="H1551" s="65">
        <v>0.2</v>
      </c>
      <c r="I1551" s="65"/>
      <c r="J1551" s="74">
        <v>1800000</v>
      </c>
      <c r="K1551" s="65">
        <v>12</v>
      </c>
      <c r="L1551" s="65">
        <v>665</v>
      </c>
      <c r="M1551" s="65">
        <v>70</v>
      </c>
      <c r="N1551" s="795">
        <f t="shared" si="210"/>
        <v>114121.45748987855</v>
      </c>
      <c r="O1551" s="934">
        <f t="shared" si="206"/>
        <v>1597700.4048582998</v>
      </c>
    </row>
    <row r="1552" spans="1:15">
      <c r="A1552" s="65">
        <v>1</v>
      </c>
      <c r="B1552" s="66" t="s">
        <v>1074</v>
      </c>
      <c r="C1552" s="66" t="s">
        <v>1075</v>
      </c>
      <c r="D1552" s="66" t="s">
        <v>1076</v>
      </c>
      <c r="E1552" s="68" t="s">
        <v>1078</v>
      </c>
      <c r="F1552" s="65">
        <v>5.22</v>
      </c>
      <c r="G1552" s="65">
        <v>5.0199999999999996</v>
      </c>
      <c r="H1552" s="65">
        <v>0.2</v>
      </c>
      <c r="I1552" s="65"/>
      <c r="J1552" s="74">
        <v>1800000</v>
      </c>
      <c r="K1552" s="65">
        <v>12</v>
      </c>
      <c r="L1552" s="65">
        <v>665</v>
      </c>
      <c r="M1552" s="65">
        <v>14</v>
      </c>
      <c r="N1552" s="795">
        <f t="shared" si="210"/>
        <v>114121.45748987855</v>
      </c>
      <c r="O1552" s="934">
        <f t="shared" si="206"/>
        <v>319540.08097165998</v>
      </c>
    </row>
    <row r="1553" spans="1:15">
      <c r="A1553" s="65">
        <v>1</v>
      </c>
      <c r="B1553" s="66" t="s">
        <v>1074</v>
      </c>
      <c r="C1553" s="66" t="s">
        <v>1075</v>
      </c>
      <c r="D1553" s="66" t="s">
        <v>1079</v>
      </c>
      <c r="E1553" s="68" t="s">
        <v>1080</v>
      </c>
      <c r="F1553" s="65">
        <v>4</v>
      </c>
      <c r="G1553" s="65">
        <v>4</v>
      </c>
      <c r="H1553" s="65"/>
      <c r="I1553" s="65"/>
      <c r="J1553" s="74">
        <v>1800000</v>
      </c>
      <c r="K1553" s="65">
        <v>12</v>
      </c>
      <c r="L1553" s="65">
        <v>665</v>
      </c>
      <c r="M1553" s="65">
        <v>51</v>
      </c>
      <c r="N1553" s="795">
        <f t="shared" si="210"/>
        <v>87449.392712550616</v>
      </c>
      <c r="O1553" s="934">
        <f t="shared" si="206"/>
        <v>891983.80566801631</v>
      </c>
    </row>
    <row r="1554" spans="1:15">
      <c r="A1554" s="65">
        <v>1</v>
      </c>
      <c r="B1554" s="66" t="s">
        <v>1074</v>
      </c>
      <c r="C1554" s="66" t="s">
        <v>1075</v>
      </c>
      <c r="D1554" s="66" t="s">
        <v>1081</v>
      </c>
      <c r="E1554" s="68" t="s">
        <v>1082</v>
      </c>
      <c r="F1554" s="65">
        <v>4.83</v>
      </c>
      <c r="G1554" s="65">
        <v>4.68</v>
      </c>
      <c r="H1554" s="65">
        <v>0.15</v>
      </c>
      <c r="I1554" s="65"/>
      <c r="J1554" s="74">
        <v>1800000</v>
      </c>
      <c r="K1554" s="65">
        <v>12</v>
      </c>
      <c r="L1554" s="65">
        <v>665</v>
      </c>
      <c r="M1554" s="65">
        <v>79</v>
      </c>
      <c r="N1554" s="795">
        <f t="shared" si="210"/>
        <v>105595.14170040486</v>
      </c>
      <c r="O1554" s="934">
        <f t="shared" ref="O1554:O1617" si="213">+N1554*0.2*M1554</f>
        <v>1668403.2388663967</v>
      </c>
    </row>
    <row r="1555" spans="1:15">
      <c r="A1555" s="65">
        <v>1</v>
      </c>
      <c r="B1555" s="66" t="s">
        <v>1074</v>
      </c>
      <c r="C1555" s="66" t="s">
        <v>1075</v>
      </c>
      <c r="D1555" s="66" t="s">
        <v>1081</v>
      </c>
      <c r="E1555" s="68" t="s">
        <v>1083</v>
      </c>
      <c r="F1555" s="65">
        <v>4.83</v>
      </c>
      <c r="G1555" s="65">
        <v>4.68</v>
      </c>
      <c r="H1555" s="65">
        <v>0.15</v>
      </c>
      <c r="I1555" s="65"/>
      <c r="J1555" s="74">
        <v>1800000</v>
      </c>
      <c r="K1555" s="65">
        <v>12</v>
      </c>
      <c r="L1555" s="65">
        <v>665</v>
      </c>
      <c r="M1555" s="65">
        <v>35</v>
      </c>
      <c r="N1555" s="795">
        <f t="shared" si="210"/>
        <v>105595.14170040486</v>
      </c>
      <c r="O1555" s="934">
        <f t="shared" si="213"/>
        <v>739165.99190283404</v>
      </c>
    </row>
    <row r="1556" spans="1:15">
      <c r="A1556" s="65">
        <v>1</v>
      </c>
      <c r="B1556" s="66" t="s">
        <v>1074</v>
      </c>
      <c r="C1556" s="66" t="s">
        <v>1075</v>
      </c>
      <c r="D1556" s="66" t="s">
        <v>1081</v>
      </c>
      <c r="E1556" s="68" t="s">
        <v>1084</v>
      </c>
      <c r="F1556" s="65">
        <v>4.83</v>
      </c>
      <c r="G1556" s="65">
        <v>4.68</v>
      </c>
      <c r="H1556" s="65">
        <v>0.15</v>
      </c>
      <c r="I1556" s="65"/>
      <c r="J1556" s="74">
        <v>1800000</v>
      </c>
      <c r="K1556" s="65">
        <v>12</v>
      </c>
      <c r="L1556" s="65">
        <v>665</v>
      </c>
      <c r="M1556" s="65">
        <v>35</v>
      </c>
      <c r="N1556" s="795">
        <f t="shared" si="210"/>
        <v>105595.14170040486</v>
      </c>
      <c r="O1556" s="934">
        <f t="shared" si="213"/>
        <v>739165.99190283404</v>
      </c>
    </row>
    <row r="1557" spans="1:15">
      <c r="A1557" s="65">
        <v>1</v>
      </c>
      <c r="B1557" s="66" t="s">
        <v>1074</v>
      </c>
      <c r="C1557" s="66" t="s">
        <v>1075</v>
      </c>
      <c r="D1557" s="66" t="s">
        <v>1085</v>
      </c>
      <c r="E1557" s="68" t="s">
        <v>115</v>
      </c>
      <c r="F1557" s="65">
        <v>4.68</v>
      </c>
      <c r="G1557" s="65">
        <v>4.68</v>
      </c>
      <c r="H1557" s="65"/>
      <c r="I1557" s="65"/>
      <c r="J1557" s="74">
        <v>1800000</v>
      </c>
      <c r="K1557" s="65">
        <v>12</v>
      </c>
      <c r="L1557" s="65">
        <v>665</v>
      </c>
      <c r="M1557" s="65">
        <v>105</v>
      </c>
      <c r="N1557" s="795">
        <f t="shared" si="210"/>
        <v>102315.78947368421</v>
      </c>
      <c r="O1557" s="934">
        <f t="shared" si="213"/>
        <v>2148631.5789473685</v>
      </c>
    </row>
    <row r="1558" spans="1:15">
      <c r="A1558" s="65">
        <v>1</v>
      </c>
      <c r="B1558" s="66" t="s">
        <v>1074</v>
      </c>
      <c r="C1558" s="66" t="s">
        <v>1075</v>
      </c>
      <c r="D1558" s="66" t="s">
        <v>814</v>
      </c>
      <c r="E1558" s="68" t="s">
        <v>1086</v>
      </c>
      <c r="F1558" s="65">
        <v>4</v>
      </c>
      <c r="G1558" s="65">
        <v>4</v>
      </c>
      <c r="H1558" s="65"/>
      <c r="I1558" s="65"/>
      <c r="J1558" s="74">
        <v>1800000</v>
      </c>
      <c r="K1558" s="65">
        <v>12</v>
      </c>
      <c r="L1558" s="65">
        <v>665</v>
      </c>
      <c r="M1558" s="65">
        <v>35</v>
      </c>
      <c r="N1558" s="795">
        <f t="shared" si="210"/>
        <v>87449.392712550616</v>
      </c>
      <c r="O1558" s="934">
        <f t="shared" si="213"/>
        <v>612145.74898785434</v>
      </c>
    </row>
    <row r="1559" spans="1:15">
      <c r="A1559" s="65">
        <v>1</v>
      </c>
      <c r="B1559" s="66" t="s">
        <v>1074</v>
      </c>
      <c r="C1559" s="66" t="s">
        <v>1075</v>
      </c>
      <c r="D1559" s="66" t="s">
        <v>1065</v>
      </c>
      <c r="E1559" s="68" t="s">
        <v>1087</v>
      </c>
      <c r="F1559" s="65">
        <v>3.99</v>
      </c>
      <c r="G1559" s="65">
        <v>3.99</v>
      </c>
      <c r="H1559" s="65"/>
      <c r="I1559" s="65"/>
      <c r="J1559" s="74">
        <v>1800000</v>
      </c>
      <c r="K1559" s="65">
        <v>12</v>
      </c>
      <c r="L1559" s="65">
        <v>665</v>
      </c>
      <c r="M1559" s="65">
        <v>35</v>
      </c>
      <c r="N1559" s="795">
        <f t="shared" si="210"/>
        <v>87230.769230769234</v>
      </c>
      <c r="O1559" s="934">
        <f t="shared" si="213"/>
        <v>610615.38461538462</v>
      </c>
    </row>
    <row r="1560" spans="1:15">
      <c r="A1560" s="65">
        <v>2</v>
      </c>
      <c r="B1560" s="66" t="s">
        <v>1088</v>
      </c>
      <c r="C1560" s="66" t="s">
        <v>819</v>
      </c>
      <c r="D1560" s="66" t="s">
        <v>1089</v>
      </c>
      <c r="E1560" s="68" t="s">
        <v>3</v>
      </c>
      <c r="F1560" s="65">
        <v>4.83</v>
      </c>
      <c r="G1560" s="65">
        <v>4.68</v>
      </c>
      <c r="H1560" s="65">
        <v>0.15</v>
      </c>
      <c r="I1560" s="65"/>
      <c r="J1560" s="74">
        <v>1800000</v>
      </c>
      <c r="K1560" s="65">
        <v>12</v>
      </c>
      <c r="L1560" s="65">
        <v>665</v>
      </c>
      <c r="M1560" s="65">
        <v>140</v>
      </c>
      <c r="N1560" s="795">
        <f t="shared" si="210"/>
        <v>105595.14170040486</v>
      </c>
      <c r="O1560" s="934">
        <f t="shared" si="213"/>
        <v>2956663.9676113361</v>
      </c>
    </row>
    <row r="1561" spans="1:15">
      <c r="A1561" s="65">
        <v>2</v>
      </c>
      <c r="B1561" s="66" t="s">
        <v>1088</v>
      </c>
      <c r="C1561" s="66" t="s">
        <v>819</v>
      </c>
      <c r="D1561" s="66" t="s">
        <v>1089</v>
      </c>
      <c r="E1561" s="68" t="s">
        <v>298</v>
      </c>
      <c r="F1561" s="65">
        <v>4.83</v>
      </c>
      <c r="G1561" s="65">
        <v>4.68</v>
      </c>
      <c r="H1561" s="65">
        <v>0.15</v>
      </c>
      <c r="I1561" s="65"/>
      <c r="J1561" s="74">
        <v>1800000</v>
      </c>
      <c r="K1561" s="65">
        <v>12</v>
      </c>
      <c r="L1561" s="65">
        <v>665</v>
      </c>
      <c r="M1561" s="65">
        <v>14</v>
      </c>
      <c r="N1561" s="795">
        <f t="shared" si="210"/>
        <v>105595.14170040486</v>
      </c>
      <c r="O1561" s="934">
        <f t="shared" si="213"/>
        <v>295666.39676113357</v>
      </c>
    </row>
    <row r="1562" spans="1:15">
      <c r="A1562" s="65">
        <v>2</v>
      </c>
      <c r="B1562" s="66" t="s">
        <v>1088</v>
      </c>
      <c r="C1562" s="66" t="s">
        <v>819</v>
      </c>
      <c r="D1562" s="66" t="s">
        <v>1090</v>
      </c>
      <c r="E1562" s="68" t="s">
        <v>1091</v>
      </c>
      <c r="F1562" s="65">
        <v>4.34</v>
      </c>
      <c r="G1562" s="65">
        <v>4.34</v>
      </c>
      <c r="H1562" s="65"/>
      <c r="I1562" s="65"/>
      <c r="J1562" s="74">
        <v>1800000</v>
      </c>
      <c r="K1562" s="65">
        <v>12</v>
      </c>
      <c r="L1562" s="65">
        <v>665</v>
      </c>
      <c r="M1562" s="65">
        <v>52</v>
      </c>
      <c r="N1562" s="795">
        <f t="shared" si="210"/>
        <v>94882.5910931174</v>
      </c>
      <c r="O1562" s="934">
        <f t="shared" si="213"/>
        <v>986778.94736842101</v>
      </c>
    </row>
    <row r="1563" spans="1:15">
      <c r="A1563" s="65">
        <v>2</v>
      </c>
      <c r="B1563" s="66" t="s">
        <v>1088</v>
      </c>
      <c r="C1563" s="66" t="s">
        <v>819</v>
      </c>
      <c r="D1563" s="66" t="s">
        <v>1092</v>
      </c>
      <c r="E1563" s="68" t="s">
        <v>117</v>
      </c>
      <c r="F1563" s="65">
        <v>4.68</v>
      </c>
      <c r="G1563" s="65">
        <v>4.68</v>
      </c>
      <c r="H1563" s="65"/>
      <c r="I1563" s="65"/>
      <c r="J1563" s="74">
        <v>1800000</v>
      </c>
      <c r="K1563" s="65">
        <v>12</v>
      </c>
      <c r="L1563" s="65">
        <v>665</v>
      </c>
      <c r="M1563" s="65">
        <v>70</v>
      </c>
      <c r="N1563" s="795">
        <f t="shared" si="210"/>
        <v>102315.78947368421</v>
      </c>
      <c r="O1563" s="934">
        <f t="shared" si="213"/>
        <v>1432421.0526315791</v>
      </c>
    </row>
    <row r="1564" spans="1:15">
      <c r="A1564" s="65">
        <v>2</v>
      </c>
      <c r="B1564" s="66" t="s">
        <v>1088</v>
      </c>
      <c r="C1564" s="66" t="s">
        <v>819</v>
      </c>
      <c r="D1564" s="66" t="s">
        <v>1093</v>
      </c>
      <c r="E1564" s="68" t="s">
        <v>298</v>
      </c>
      <c r="F1564" s="65">
        <v>4</v>
      </c>
      <c r="G1564" s="65">
        <v>4</v>
      </c>
      <c r="H1564" s="65"/>
      <c r="I1564" s="65"/>
      <c r="J1564" s="74">
        <v>1800000</v>
      </c>
      <c r="K1564" s="65">
        <v>12</v>
      </c>
      <c r="L1564" s="65">
        <v>665</v>
      </c>
      <c r="M1564" s="65">
        <v>21</v>
      </c>
      <c r="N1564" s="795">
        <f t="shared" si="210"/>
        <v>87449.392712550616</v>
      </c>
      <c r="O1564" s="934">
        <f t="shared" si="213"/>
        <v>367287.44939271256</v>
      </c>
    </row>
    <row r="1565" spans="1:15">
      <c r="A1565" s="65">
        <v>2</v>
      </c>
      <c r="B1565" s="66" t="s">
        <v>1088</v>
      </c>
      <c r="C1565" s="66" t="s">
        <v>819</v>
      </c>
      <c r="D1565" s="66" t="s">
        <v>1093</v>
      </c>
      <c r="E1565" s="68" t="s">
        <v>861</v>
      </c>
      <c r="F1565" s="65">
        <v>4</v>
      </c>
      <c r="G1565" s="65">
        <v>4</v>
      </c>
      <c r="H1565" s="65"/>
      <c r="I1565" s="65"/>
      <c r="J1565" s="74">
        <v>1800000</v>
      </c>
      <c r="K1565" s="65">
        <v>12</v>
      </c>
      <c r="L1565" s="65">
        <v>665</v>
      </c>
      <c r="M1565" s="65">
        <v>28</v>
      </c>
      <c r="N1565" s="795">
        <f t="shared" si="210"/>
        <v>87449.392712550616</v>
      </c>
      <c r="O1565" s="934">
        <f t="shared" si="213"/>
        <v>489716.59919028345</v>
      </c>
    </row>
    <row r="1566" spans="1:15">
      <c r="A1566" s="65">
        <v>2</v>
      </c>
      <c r="B1566" s="66" t="s">
        <v>1088</v>
      </c>
      <c r="C1566" s="66" t="s">
        <v>819</v>
      </c>
      <c r="D1566" s="66" t="s">
        <v>158</v>
      </c>
      <c r="E1566" s="68" t="s">
        <v>1094</v>
      </c>
      <c r="F1566" s="65">
        <v>4.34</v>
      </c>
      <c r="G1566" s="65">
        <v>4.34</v>
      </c>
      <c r="H1566" s="65"/>
      <c r="I1566" s="65"/>
      <c r="J1566" s="74">
        <v>1800000</v>
      </c>
      <c r="K1566" s="65">
        <v>12</v>
      </c>
      <c r="L1566" s="65">
        <v>665</v>
      </c>
      <c r="M1566" s="65">
        <v>45</v>
      </c>
      <c r="N1566" s="795">
        <f t="shared" si="210"/>
        <v>94882.5910931174</v>
      </c>
      <c r="O1566" s="934">
        <f t="shared" si="213"/>
        <v>853943.31983805669</v>
      </c>
    </row>
    <row r="1567" spans="1:15">
      <c r="A1567" s="65">
        <v>2</v>
      </c>
      <c r="B1567" s="66" t="s">
        <v>1088</v>
      </c>
      <c r="C1567" s="66" t="s">
        <v>819</v>
      </c>
      <c r="D1567" s="66" t="s">
        <v>1095</v>
      </c>
      <c r="E1567" s="68" t="s">
        <v>1080</v>
      </c>
      <c r="F1567" s="65">
        <v>5.0199999999999996</v>
      </c>
      <c r="G1567" s="65">
        <v>5.0199999999999996</v>
      </c>
      <c r="H1567" s="65"/>
      <c r="I1567" s="65"/>
      <c r="J1567" s="74">
        <v>1800000</v>
      </c>
      <c r="K1567" s="65">
        <v>12</v>
      </c>
      <c r="L1567" s="65">
        <v>665</v>
      </c>
      <c r="M1567" s="65">
        <v>43</v>
      </c>
      <c r="N1567" s="795">
        <f t="shared" si="210"/>
        <v>109748.98785425101</v>
      </c>
      <c r="O1567" s="934">
        <f t="shared" si="213"/>
        <v>943841.2955465588</v>
      </c>
    </row>
    <row r="1568" spans="1:15">
      <c r="A1568" s="65">
        <v>2</v>
      </c>
      <c r="B1568" s="66" t="s">
        <v>1088</v>
      </c>
      <c r="C1568" s="66" t="s">
        <v>819</v>
      </c>
      <c r="D1568" s="66" t="s">
        <v>1095</v>
      </c>
      <c r="E1568" s="68" t="s">
        <v>988</v>
      </c>
      <c r="F1568" s="65">
        <v>5.0199999999999996</v>
      </c>
      <c r="G1568" s="65">
        <v>5.0199999999999996</v>
      </c>
      <c r="H1568" s="65"/>
      <c r="I1568" s="65"/>
      <c r="J1568" s="74">
        <v>1800000</v>
      </c>
      <c r="K1568" s="65">
        <v>12</v>
      </c>
      <c r="L1568" s="65">
        <v>665</v>
      </c>
      <c r="M1568" s="65">
        <v>105</v>
      </c>
      <c r="N1568" s="795">
        <f t="shared" si="210"/>
        <v>109748.98785425101</v>
      </c>
      <c r="O1568" s="934">
        <f t="shared" si="213"/>
        <v>2304728.7449392714</v>
      </c>
    </row>
    <row r="1569" spans="1:15">
      <c r="A1569" s="65">
        <v>2</v>
      </c>
      <c r="B1569" s="66" t="s">
        <v>1088</v>
      </c>
      <c r="C1569" s="66" t="s">
        <v>819</v>
      </c>
      <c r="D1569" s="66" t="s">
        <v>1096</v>
      </c>
      <c r="E1569" s="68" t="s">
        <v>1097</v>
      </c>
      <c r="F1569" s="65">
        <v>4.68</v>
      </c>
      <c r="G1569" s="65">
        <v>4.68</v>
      </c>
      <c r="H1569" s="65"/>
      <c r="I1569" s="65"/>
      <c r="J1569" s="74">
        <v>1800000</v>
      </c>
      <c r="K1569" s="65">
        <v>12</v>
      </c>
      <c r="L1569" s="65">
        <v>665</v>
      </c>
      <c r="M1569" s="65">
        <v>24</v>
      </c>
      <c r="N1569" s="795">
        <f t="shared" si="210"/>
        <v>102315.78947368421</v>
      </c>
      <c r="O1569" s="934">
        <f t="shared" si="213"/>
        <v>491115.78947368427</v>
      </c>
    </row>
    <row r="1570" spans="1:15">
      <c r="A1570" s="65">
        <v>2</v>
      </c>
      <c r="B1570" s="66" t="s">
        <v>1088</v>
      </c>
      <c r="C1570" s="66" t="s">
        <v>819</v>
      </c>
      <c r="D1570" s="66" t="s">
        <v>1081</v>
      </c>
      <c r="E1570" s="68" t="s">
        <v>1098</v>
      </c>
      <c r="F1570" s="65">
        <v>4.83</v>
      </c>
      <c r="G1570" s="65">
        <v>4.68</v>
      </c>
      <c r="H1570" s="65">
        <v>0.15</v>
      </c>
      <c r="I1570" s="65"/>
      <c r="J1570" s="74">
        <v>1800000</v>
      </c>
      <c r="K1570" s="65">
        <v>12</v>
      </c>
      <c r="L1570" s="65">
        <v>665</v>
      </c>
      <c r="M1570" s="65">
        <v>53</v>
      </c>
      <c r="N1570" s="795">
        <f t="shared" si="210"/>
        <v>105595.14170040486</v>
      </c>
      <c r="O1570" s="934">
        <f t="shared" si="213"/>
        <v>1119308.5020242915</v>
      </c>
    </row>
    <row r="1571" spans="1:15">
      <c r="A1571" s="65">
        <v>2</v>
      </c>
      <c r="B1571" s="66" t="s">
        <v>1088</v>
      </c>
      <c r="C1571" s="66" t="s">
        <v>819</v>
      </c>
      <c r="D1571" s="66" t="s">
        <v>1099</v>
      </c>
      <c r="E1571" s="68" t="s">
        <v>1084</v>
      </c>
      <c r="F1571" s="65">
        <v>4.68</v>
      </c>
      <c r="G1571" s="65">
        <v>4.68</v>
      </c>
      <c r="H1571" s="65"/>
      <c r="I1571" s="65"/>
      <c r="J1571" s="74">
        <v>1800000</v>
      </c>
      <c r="K1571" s="65">
        <v>12</v>
      </c>
      <c r="L1571" s="65">
        <v>665</v>
      </c>
      <c r="M1571" s="65">
        <v>35</v>
      </c>
      <c r="N1571" s="795">
        <f t="shared" si="210"/>
        <v>102315.78947368421</v>
      </c>
      <c r="O1571" s="934">
        <f t="shared" si="213"/>
        <v>716210.52631578955</v>
      </c>
    </row>
    <row r="1572" spans="1:15">
      <c r="A1572" s="65">
        <v>2</v>
      </c>
      <c r="B1572" s="66" t="s">
        <v>1088</v>
      </c>
      <c r="C1572" s="66" t="s">
        <v>819</v>
      </c>
      <c r="D1572" s="66" t="s">
        <v>1100</v>
      </c>
      <c r="E1572" s="68" t="s">
        <v>863</v>
      </c>
      <c r="F1572" s="65">
        <v>5.0199999999999996</v>
      </c>
      <c r="G1572" s="65">
        <v>5.0199999999999996</v>
      </c>
      <c r="H1572" s="65"/>
      <c r="I1572" s="65"/>
      <c r="J1572" s="74">
        <v>1800000</v>
      </c>
      <c r="K1572" s="65">
        <v>12</v>
      </c>
      <c r="L1572" s="65">
        <v>665</v>
      </c>
      <c r="M1572" s="65">
        <v>140</v>
      </c>
      <c r="N1572" s="795">
        <f t="shared" si="210"/>
        <v>109748.98785425101</v>
      </c>
      <c r="O1572" s="934">
        <f t="shared" si="213"/>
        <v>3072971.6599190286</v>
      </c>
    </row>
    <row r="1573" spans="1:15">
      <c r="A1573" s="65">
        <v>2</v>
      </c>
      <c r="B1573" s="66" t="s">
        <v>1088</v>
      </c>
      <c r="C1573" s="66" t="s">
        <v>819</v>
      </c>
      <c r="D1573" s="66" t="s">
        <v>814</v>
      </c>
      <c r="E1573" s="68" t="s">
        <v>1086</v>
      </c>
      <c r="F1573" s="65">
        <v>4</v>
      </c>
      <c r="G1573" s="65">
        <v>4</v>
      </c>
      <c r="H1573" s="65"/>
      <c r="I1573" s="65"/>
      <c r="J1573" s="74">
        <v>1800000</v>
      </c>
      <c r="K1573" s="65">
        <v>12</v>
      </c>
      <c r="L1573" s="65">
        <v>665</v>
      </c>
      <c r="M1573" s="65">
        <v>35</v>
      </c>
      <c r="N1573" s="795">
        <f t="shared" si="210"/>
        <v>87449.392712550616</v>
      </c>
      <c r="O1573" s="934">
        <f t="shared" si="213"/>
        <v>612145.74898785434</v>
      </c>
    </row>
    <row r="1574" spans="1:15">
      <c r="A1574" s="65">
        <v>2</v>
      </c>
      <c r="B1574" s="66" t="s">
        <v>1088</v>
      </c>
      <c r="C1574" s="66" t="s">
        <v>819</v>
      </c>
      <c r="D1574" s="66" t="s">
        <v>1085</v>
      </c>
      <c r="E1574" s="68" t="s">
        <v>115</v>
      </c>
      <c r="F1574" s="65">
        <v>4.68</v>
      </c>
      <c r="G1574" s="65">
        <v>4.68</v>
      </c>
      <c r="H1574" s="65"/>
      <c r="I1574" s="65"/>
      <c r="J1574" s="74">
        <v>1800000</v>
      </c>
      <c r="K1574" s="65">
        <v>12</v>
      </c>
      <c r="L1574" s="65">
        <v>665</v>
      </c>
      <c r="M1574" s="65">
        <v>105</v>
      </c>
      <c r="N1574" s="795">
        <f t="shared" si="210"/>
        <v>102315.78947368421</v>
      </c>
      <c r="O1574" s="934">
        <f t="shared" si="213"/>
        <v>2148631.5789473685</v>
      </c>
    </row>
    <row r="1575" spans="1:15">
      <c r="A1575" s="65">
        <v>2</v>
      </c>
      <c r="B1575" s="66" t="s">
        <v>1088</v>
      </c>
      <c r="C1575" s="66" t="s">
        <v>819</v>
      </c>
      <c r="D1575" s="66" t="s">
        <v>34</v>
      </c>
      <c r="E1575" s="68" t="s">
        <v>665</v>
      </c>
      <c r="F1575" s="65">
        <v>4.68</v>
      </c>
      <c r="G1575" s="65">
        <v>4.68</v>
      </c>
      <c r="H1575" s="65"/>
      <c r="I1575" s="65"/>
      <c r="J1575" s="74">
        <v>1800000</v>
      </c>
      <c r="K1575" s="65">
        <v>12</v>
      </c>
      <c r="L1575" s="65">
        <v>665</v>
      </c>
      <c r="M1575" s="65">
        <v>35</v>
      </c>
      <c r="N1575" s="795">
        <f t="shared" si="210"/>
        <v>102315.78947368421</v>
      </c>
      <c r="O1575" s="934">
        <f t="shared" si="213"/>
        <v>716210.52631578955</v>
      </c>
    </row>
    <row r="1576" spans="1:15">
      <c r="A1576" s="65">
        <v>2</v>
      </c>
      <c r="B1576" s="66" t="s">
        <v>1088</v>
      </c>
      <c r="C1576" s="66" t="s">
        <v>819</v>
      </c>
      <c r="D1576" s="66" t="s">
        <v>1101</v>
      </c>
      <c r="E1576" s="68" t="s">
        <v>1102</v>
      </c>
      <c r="F1576" s="65">
        <v>4.68</v>
      </c>
      <c r="G1576" s="65">
        <v>4.68</v>
      </c>
      <c r="H1576" s="65"/>
      <c r="I1576" s="65"/>
      <c r="J1576" s="74">
        <v>1800000</v>
      </c>
      <c r="K1576" s="65">
        <v>12</v>
      </c>
      <c r="L1576" s="65">
        <v>665</v>
      </c>
      <c r="M1576" s="65">
        <v>52</v>
      </c>
      <c r="N1576" s="795">
        <f t="shared" si="210"/>
        <v>102315.78947368421</v>
      </c>
      <c r="O1576" s="934">
        <f t="shared" si="213"/>
        <v>1064084.210526316</v>
      </c>
    </row>
    <row r="1577" spans="1:15">
      <c r="A1577" s="65">
        <v>2</v>
      </c>
      <c r="B1577" s="66" t="s">
        <v>1088</v>
      </c>
      <c r="C1577" s="66" t="s">
        <v>819</v>
      </c>
      <c r="D1577" s="66" t="s">
        <v>1065</v>
      </c>
      <c r="E1577" s="68" t="s">
        <v>1087</v>
      </c>
      <c r="F1577" s="65">
        <v>3.99</v>
      </c>
      <c r="G1577" s="65">
        <v>3.99</v>
      </c>
      <c r="H1577" s="65"/>
      <c r="I1577" s="65"/>
      <c r="J1577" s="74">
        <v>1800000</v>
      </c>
      <c r="K1577" s="65">
        <v>12</v>
      </c>
      <c r="L1577" s="65">
        <v>665</v>
      </c>
      <c r="M1577" s="65">
        <v>35</v>
      </c>
      <c r="N1577" s="795">
        <f t="shared" si="210"/>
        <v>87230.769230769234</v>
      </c>
      <c r="O1577" s="934">
        <f t="shared" si="213"/>
        <v>610615.38461538462</v>
      </c>
    </row>
    <row r="1578" spans="1:15">
      <c r="A1578" s="65">
        <v>3</v>
      </c>
      <c r="B1578" s="66" t="s">
        <v>1103</v>
      </c>
      <c r="C1578" s="66" t="s">
        <v>1062</v>
      </c>
      <c r="D1578" s="66" t="s">
        <v>1089</v>
      </c>
      <c r="E1578" s="68" t="s">
        <v>3</v>
      </c>
      <c r="F1578" s="65">
        <v>4.83</v>
      </c>
      <c r="G1578" s="65">
        <v>4.68</v>
      </c>
      <c r="H1578" s="65">
        <v>0.15</v>
      </c>
      <c r="I1578" s="65"/>
      <c r="J1578" s="74">
        <v>1800000</v>
      </c>
      <c r="K1578" s="65">
        <v>12</v>
      </c>
      <c r="L1578" s="65">
        <v>665</v>
      </c>
      <c r="M1578" s="65">
        <v>140</v>
      </c>
      <c r="N1578" s="795">
        <f t="shared" si="210"/>
        <v>105595.14170040486</v>
      </c>
      <c r="O1578" s="934">
        <f t="shared" si="213"/>
        <v>2956663.9676113361</v>
      </c>
    </row>
    <row r="1579" spans="1:15">
      <c r="A1579" s="65">
        <v>3</v>
      </c>
      <c r="B1579" s="66" t="s">
        <v>1103</v>
      </c>
      <c r="C1579" s="66" t="s">
        <v>1062</v>
      </c>
      <c r="D1579" s="66" t="s">
        <v>1089</v>
      </c>
      <c r="E1579" s="68" t="s">
        <v>298</v>
      </c>
      <c r="F1579" s="65">
        <v>4.83</v>
      </c>
      <c r="G1579" s="65">
        <v>4.68</v>
      </c>
      <c r="H1579" s="65">
        <v>0.15</v>
      </c>
      <c r="I1579" s="65"/>
      <c r="J1579" s="74">
        <v>1800000</v>
      </c>
      <c r="K1579" s="65">
        <v>12</v>
      </c>
      <c r="L1579" s="65">
        <v>665</v>
      </c>
      <c r="M1579" s="65">
        <v>14</v>
      </c>
      <c r="N1579" s="795">
        <f t="shared" si="210"/>
        <v>105595.14170040486</v>
      </c>
      <c r="O1579" s="934">
        <f t="shared" si="213"/>
        <v>295666.39676113357</v>
      </c>
    </row>
    <row r="1580" spans="1:15">
      <c r="A1580" s="65">
        <v>3</v>
      </c>
      <c r="B1580" s="66" t="s">
        <v>1103</v>
      </c>
      <c r="C1580" s="66" t="s">
        <v>1062</v>
      </c>
      <c r="D1580" s="66" t="s">
        <v>1104</v>
      </c>
      <c r="E1580" s="68" t="s">
        <v>298</v>
      </c>
      <c r="F1580" s="65">
        <v>4</v>
      </c>
      <c r="G1580" s="65">
        <v>4</v>
      </c>
      <c r="H1580" s="65"/>
      <c r="I1580" s="65"/>
      <c r="J1580" s="74">
        <v>1800000</v>
      </c>
      <c r="K1580" s="65">
        <v>12</v>
      </c>
      <c r="L1580" s="65">
        <v>665</v>
      </c>
      <c r="M1580" s="65">
        <v>21</v>
      </c>
      <c r="N1580" s="795">
        <f t="shared" si="210"/>
        <v>87449.392712550616</v>
      </c>
      <c r="O1580" s="934">
        <f t="shared" si="213"/>
        <v>367287.44939271256</v>
      </c>
    </row>
    <row r="1581" spans="1:15">
      <c r="A1581" s="65">
        <v>3</v>
      </c>
      <c r="B1581" s="66" t="s">
        <v>1103</v>
      </c>
      <c r="C1581" s="66" t="s">
        <v>1062</v>
      </c>
      <c r="D1581" s="66" t="s">
        <v>1104</v>
      </c>
      <c r="E1581" s="68" t="s">
        <v>861</v>
      </c>
      <c r="F1581" s="65">
        <v>4</v>
      </c>
      <c r="G1581" s="65">
        <v>4</v>
      </c>
      <c r="H1581" s="65"/>
      <c r="I1581" s="65"/>
      <c r="J1581" s="74">
        <v>1800000</v>
      </c>
      <c r="K1581" s="65">
        <v>12</v>
      </c>
      <c r="L1581" s="65">
        <v>665</v>
      </c>
      <c r="M1581" s="65">
        <v>28</v>
      </c>
      <c r="N1581" s="795">
        <f t="shared" si="210"/>
        <v>87449.392712550616</v>
      </c>
      <c r="O1581" s="934">
        <f t="shared" si="213"/>
        <v>489716.59919028345</v>
      </c>
    </row>
    <row r="1582" spans="1:15">
      <c r="A1582" s="65">
        <v>3</v>
      </c>
      <c r="B1582" s="66" t="s">
        <v>1103</v>
      </c>
      <c r="C1582" s="66" t="s">
        <v>1062</v>
      </c>
      <c r="D1582" s="66" t="s">
        <v>1090</v>
      </c>
      <c r="E1582" s="68" t="s">
        <v>988</v>
      </c>
      <c r="F1582" s="65">
        <v>4.34</v>
      </c>
      <c r="G1582" s="65">
        <v>4.34</v>
      </c>
      <c r="H1582" s="65"/>
      <c r="I1582" s="65"/>
      <c r="J1582" s="74">
        <v>1800000</v>
      </c>
      <c r="K1582" s="65">
        <v>12</v>
      </c>
      <c r="L1582" s="65">
        <v>665</v>
      </c>
      <c r="M1582" s="65">
        <v>105</v>
      </c>
      <c r="N1582" s="795">
        <f t="shared" si="210"/>
        <v>94882.5910931174</v>
      </c>
      <c r="O1582" s="934">
        <f t="shared" si="213"/>
        <v>1992534.4129554655</v>
      </c>
    </row>
    <row r="1583" spans="1:15">
      <c r="A1583" s="65">
        <v>3</v>
      </c>
      <c r="B1583" s="66" t="s">
        <v>1103</v>
      </c>
      <c r="C1583" s="66" t="s">
        <v>1062</v>
      </c>
      <c r="D1583" s="66" t="s">
        <v>1090</v>
      </c>
      <c r="E1583" s="68" t="s">
        <v>835</v>
      </c>
      <c r="F1583" s="65">
        <v>4.34</v>
      </c>
      <c r="G1583" s="65">
        <v>4.34</v>
      </c>
      <c r="H1583" s="65"/>
      <c r="I1583" s="65"/>
      <c r="J1583" s="74">
        <v>1800000</v>
      </c>
      <c r="K1583" s="65">
        <v>12</v>
      </c>
      <c r="L1583" s="65">
        <v>665</v>
      </c>
      <c r="M1583" s="65">
        <v>52</v>
      </c>
      <c r="N1583" s="795">
        <f t="shared" si="210"/>
        <v>94882.5910931174</v>
      </c>
      <c r="O1583" s="934">
        <f t="shared" si="213"/>
        <v>986778.94736842101</v>
      </c>
    </row>
    <row r="1584" spans="1:15">
      <c r="A1584" s="65">
        <v>3</v>
      </c>
      <c r="B1584" s="66" t="s">
        <v>1103</v>
      </c>
      <c r="C1584" s="66" t="s">
        <v>1062</v>
      </c>
      <c r="D1584" s="66" t="s">
        <v>1092</v>
      </c>
      <c r="E1584" s="68" t="s">
        <v>117</v>
      </c>
      <c r="F1584" s="65">
        <v>4.68</v>
      </c>
      <c r="G1584" s="65">
        <v>4.68</v>
      </c>
      <c r="H1584" s="65"/>
      <c r="I1584" s="65"/>
      <c r="J1584" s="74">
        <v>1800000</v>
      </c>
      <c r="K1584" s="65">
        <v>12</v>
      </c>
      <c r="L1584" s="65">
        <v>665</v>
      </c>
      <c r="M1584" s="65">
        <v>70</v>
      </c>
      <c r="N1584" s="795">
        <f t="shared" si="210"/>
        <v>102315.78947368421</v>
      </c>
      <c r="O1584" s="934">
        <f t="shared" si="213"/>
        <v>1432421.0526315791</v>
      </c>
    </row>
    <row r="1585" spans="1:15">
      <c r="A1585" s="65">
        <v>3</v>
      </c>
      <c r="B1585" s="66" t="s">
        <v>1103</v>
      </c>
      <c r="C1585" s="66" t="s">
        <v>1062</v>
      </c>
      <c r="D1585" s="66" t="s">
        <v>158</v>
      </c>
      <c r="E1585" s="68" t="s">
        <v>1077</v>
      </c>
      <c r="F1585" s="65">
        <v>4.34</v>
      </c>
      <c r="G1585" s="65">
        <v>4.34</v>
      </c>
      <c r="H1585" s="65"/>
      <c r="I1585" s="65"/>
      <c r="J1585" s="74">
        <v>1800000</v>
      </c>
      <c r="K1585" s="65">
        <v>12</v>
      </c>
      <c r="L1585" s="65">
        <v>665</v>
      </c>
      <c r="M1585" s="65">
        <v>45</v>
      </c>
      <c r="N1585" s="795">
        <f t="shared" si="210"/>
        <v>94882.5910931174</v>
      </c>
      <c r="O1585" s="934">
        <f t="shared" si="213"/>
        <v>853943.31983805669</v>
      </c>
    </row>
    <row r="1586" spans="1:15">
      <c r="A1586" s="65">
        <v>3</v>
      </c>
      <c r="B1586" s="66" t="s">
        <v>1103</v>
      </c>
      <c r="C1586" s="66" t="s">
        <v>1062</v>
      </c>
      <c r="D1586" s="66" t="s">
        <v>1079</v>
      </c>
      <c r="E1586" s="68" t="s">
        <v>1080</v>
      </c>
      <c r="F1586" s="65">
        <v>4</v>
      </c>
      <c r="G1586" s="65">
        <v>4</v>
      </c>
      <c r="H1586" s="65"/>
      <c r="I1586" s="65"/>
      <c r="J1586" s="74">
        <v>1800000</v>
      </c>
      <c r="K1586" s="65">
        <v>12</v>
      </c>
      <c r="L1586" s="65">
        <v>665</v>
      </c>
      <c r="M1586" s="65">
        <v>43</v>
      </c>
      <c r="N1586" s="795">
        <f t="shared" si="210"/>
        <v>87449.392712550616</v>
      </c>
      <c r="O1586" s="934">
        <f t="shared" si="213"/>
        <v>752064.77732793533</v>
      </c>
    </row>
    <row r="1587" spans="1:15">
      <c r="A1587" s="65">
        <v>3</v>
      </c>
      <c r="B1587" s="66" t="s">
        <v>1103</v>
      </c>
      <c r="C1587" s="66" t="s">
        <v>1062</v>
      </c>
      <c r="D1587" s="66" t="s">
        <v>1096</v>
      </c>
      <c r="E1587" s="68" t="s">
        <v>1078</v>
      </c>
      <c r="F1587" s="65">
        <v>4.68</v>
      </c>
      <c r="G1587" s="65">
        <v>4.68</v>
      </c>
      <c r="H1587" s="65"/>
      <c r="I1587" s="65"/>
      <c r="J1587" s="74">
        <v>1800000</v>
      </c>
      <c r="K1587" s="65">
        <v>12</v>
      </c>
      <c r="L1587" s="65">
        <v>665</v>
      </c>
      <c r="M1587" s="65">
        <v>24</v>
      </c>
      <c r="N1587" s="795">
        <f t="shared" si="210"/>
        <v>102315.78947368421</v>
      </c>
      <c r="O1587" s="934">
        <f t="shared" si="213"/>
        <v>491115.78947368427</v>
      </c>
    </row>
    <row r="1588" spans="1:15">
      <c r="A1588" s="65">
        <v>3</v>
      </c>
      <c r="B1588" s="66" t="s">
        <v>1103</v>
      </c>
      <c r="C1588" s="66" t="s">
        <v>1062</v>
      </c>
      <c r="D1588" s="66" t="s">
        <v>1081</v>
      </c>
      <c r="E1588" s="68" t="s">
        <v>1098</v>
      </c>
      <c r="F1588" s="65">
        <v>4.83</v>
      </c>
      <c r="G1588" s="65">
        <v>4.68</v>
      </c>
      <c r="H1588" s="65">
        <v>0.15</v>
      </c>
      <c r="I1588" s="65"/>
      <c r="J1588" s="74">
        <v>1800000</v>
      </c>
      <c r="K1588" s="65">
        <v>12</v>
      </c>
      <c r="L1588" s="65">
        <v>665</v>
      </c>
      <c r="M1588" s="65">
        <v>53</v>
      </c>
      <c r="N1588" s="795">
        <f t="shared" si="210"/>
        <v>105595.14170040486</v>
      </c>
      <c r="O1588" s="934">
        <f t="shared" si="213"/>
        <v>1119308.5020242915</v>
      </c>
    </row>
    <row r="1589" spans="1:15">
      <c r="A1589" s="65">
        <v>3</v>
      </c>
      <c r="B1589" s="66" t="s">
        <v>1103</v>
      </c>
      <c r="C1589" s="66" t="s">
        <v>1062</v>
      </c>
      <c r="D1589" s="66" t="s">
        <v>1101</v>
      </c>
      <c r="E1589" s="68" t="s">
        <v>1102</v>
      </c>
      <c r="F1589" s="65">
        <v>4.68</v>
      </c>
      <c r="G1589" s="65">
        <v>4.68</v>
      </c>
      <c r="H1589" s="65"/>
      <c r="I1589" s="65"/>
      <c r="J1589" s="74">
        <v>1800000</v>
      </c>
      <c r="K1589" s="65">
        <v>12</v>
      </c>
      <c r="L1589" s="65">
        <v>665</v>
      </c>
      <c r="M1589" s="65">
        <v>52</v>
      </c>
      <c r="N1589" s="795">
        <f t="shared" si="210"/>
        <v>102315.78947368421</v>
      </c>
      <c r="O1589" s="934">
        <f t="shared" si="213"/>
        <v>1064084.210526316</v>
      </c>
    </row>
    <row r="1590" spans="1:15">
      <c r="A1590" s="65">
        <v>3</v>
      </c>
      <c r="B1590" s="66" t="s">
        <v>1103</v>
      </c>
      <c r="C1590" s="66" t="s">
        <v>1062</v>
      </c>
      <c r="D1590" s="66" t="s">
        <v>34</v>
      </c>
      <c r="E1590" s="68" t="s">
        <v>665</v>
      </c>
      <c r="F1590" s="65">
        <v>4.68</v>
      </c>
      <c r="G1590" s="65">
        <v>4.68</v>
      </c>
      <c r="H1590" s="65"/>
      <c r="I1590" s="65"/>
      <c r="J1590" s="74">
        <v>1800000</v>
      </c>
      <c r="K1590" s="65">
        <v>12</v>
      </c>
      <c r="L1590" s="65">
        <v>665</v>
      </c>
      <c r="M1590" s="65">
        <v>35</v>
      </c>
      <c r="N1590" s="795">
        <f t="shared" si="210"/>
        <v>102315.78947368421</v>
      </c>
      <c r="O1590" s="934">
        <f t="shared" si="213"/>
        <v>716210.52631578955</v>
      </c>
    </row>
    <row r="1591" spans="1:15">
      <c r="A1591" s="65">
        <v>3</v>
      </c>
      <c r="B1591" s="66" t="s">
        <v>1103</v>
      </c>
      <c r="C1591" s="66" t="s">
        <v>1062</v>
      </c>
      <c r="D1591" s="66" t="s">
        <v>34</v>
      </c>
      <c r="E1591" s="68" t="s">
        <v>863</v>
      </c>
      <c r="F1591" s="65">
        <v>4.68</v>
      </c>
      <c r="G1591" s="65">
        <v>4.68</v>
      </c>
      <c r="H1591" s="65"/>
      <c r="I1591" s="65"/>
      <c r="J1591" s="74">
        <v>1800000</v>
      </c>
      <c r="K1591" s="65">
        <v>12</v>
      </c>
      <c r="L1591" s="65">
        <v>665</v>
      </c>
      <c r="M1591" s="65">
        <v>140</v>
      </c>
      <c r="N1591" s="795">
        <f t="shared" si="210"/>
        <v>102315.78947368421</v>
      </c>
      <c r="O1591" s="934">
        <f t="shared" si="213"/>
        <v>2864842.1052631582</v>
      </c>
    </row>
    <row r="1592" spans="1:15">
      <c r="A1592" s="65">
        <v>3</v>
      </c>
      <c r="B1592" s="66" t="s">
        <v>1103</v>
      </c>
      <c r="C1592" s="66" t="s">
        <v>1062</v>
      </c>
      <c r="D1592" s="66" t="s">
        <v>443</v>
      </c>
      <c r="E1592" s="68" t="s">
        <v>115</v>
      </c>
      <c r="F1592" s="65">
        <v>5.0199999999999996</v>
      </c>
      <c r="G1592" s="65">
        <v>5.0199999999999996</v>
      </c>
      <c r="H1592" s="65"/>
      <c r="I1592" s="65"/>
      <c r="J1592" s="74">
        <v>1800000</v>
      </c>
      <c r="K1592" s="65">
        <v>12</v>
      </c>
      <c r="L1592" s="65">
        <v>665</v>
      </c>
      <c r="M1592" s="65">
        <v>105</v>
      </c>
      <c r="N1592" s="795">
        <f t="shared" si="210"/>
        <v>109748.98785425101</v>
      </c>
      <c r="O1592" s="934">
        <f t="shared" si="213"/>
        <v>2304728.7449392714</v>
      </c>
    </row>
    <row r="1593" spans="1:15">
      <c r="A1593" s="65">
        <v>3</v>
      </c>
      <c r="B1593" s="66" t="s">
        <v>1103</v>
      </c>
      <c r="C1593" s="66" t="s">
        <v>1062</v>
      </c>
      <c r="D1593" s="66" t="s">
        <v>1099</v>
      </c>
      <c r="E1593" s="68" t="s">
        <v>1084</v>
      </c>
      <c r="F1593" s="65">
        <v>4.68</v>
      </c>
      <c r="G1593" s="65">
        <v>4.68</v>
      </c>
      <c r="H1593" s="65"/>
      <c r="I1593" s="65"/>
      <c r="J1593" s="74">
        <v>1800000</v>
      </c>
      <c r="K1593" s="65">
        <v>12</v>
      </c>
      <c r="L1593" s="65">
        <v>665</v>
      </c>
      <c r="M1593" s="65">
        <v>35</v>
      </c>
      <c r="N1593" s="795">
        <f t="shared" si="210"/>
        <v>102315.78947368421</v>
      </c>
      <c r="O1593" s="934">
        <f t="shared" si="213"/>
        <v>716210.52631578955</v>
      </c>
    </row>
    <row r="1594" spans="1:15">
      <c r="A1594" s="65">
        <v>3</v>
      </c>
      <c r="B1594" s="66" t="s">
        <v>1103</v>
      </c>
      <c r="C1594" s="66" t="s">
        <v>1062</v>
      </c>
      <c r="D1594" s="66" t="s">
        <v>814</v>
      </c>
      <c r="E1594" s="68" t="s">
        <v>1086</v>
      </c>
      <c r="F1594" s="65">
        <v>4</v>
      </c>
      <c r="G1594" s="65">
        <v>4</v>
      </c>
      <c r="H1594" s="65"/>
      <c r="I1594" s="65"/>
      <c r="J1594" s="74">
        <v>1800000</v>
      </c>
      <c r="K1594" s="65">
        <v>12</v>
      </c>
      <c r="L1594" s="65">
        <v>665</v>
      </c>
      <c r="M1594" s="65">
        <v>35</v>
      </c>
      <c r="N1594" s="795">
        <f t="shared" si="210"/>
        <v>87449.392712550616</v>
      </c>
      <c r="O1594" s="934">
        <f t="shared" si="213"/>
        <v>612145.74898785434</v>
      </c>
    </row>
    <row r="1595" spans="1:15">
      <c r="A1595" s="65">
        <v>3</v>
      </c>
      <c r="B1595" s="66" t="s">
        <v>1103</v>
      </c>
      <c r="C1595" s="66" t="s">
        <v>1062</v>
      </c>
      <c r="D1595" s="66" t="s">
        <v>1065</v>
      </c>
      <c r="E1595" s="68" t="s">
        <v>1087</v>
      </c>
      <c r="F1595" s="65">
        <v>3.99</v>
      </c>
      <c r="G1595" s="65">
        <v>3.99</v>
      </c>
      <c r="H1595" s="65"/>
      <c r="I1595" s="65"/>
      <c r="J1595" s="74">
        <v>1800000</v>
      </c>
      <c r="K1595" s="65">
        <v>12</v>
      </c>
      <c r="L1595" s="65">
        <v>665</v>
      </c>
      <c r="M1595" s="65">
        <v>35</v>
      </c>
      <c r="N1595" s="795">
        <f t="shared" si="210"/>
        <v>87230.769230769234</v>
      </c>
      <c r="O1595" s="934">
        <f t="shared" si="213"/>
        <v>610615.38461538462</v>
      </c>
    </row>
    <row r="1596" spans="1:15">
      <c r="A1596" s="65">
        <v>4</v>
      </c>
      <c r="B1596" s="66" t="s">
        <v>1105</v>
      </c>
      <c r="C1596" s="66" t="s">
        <v>845</v>
      </c>
      <c r="D1596" s="66" t="s">
        <v>1076</v>
      </c>
      <c r="E1596" s="68" t="s">
        <v>1106</v>
      </c>
      <c r="F1596" s="65">
        <v>5.22</v>
      </c>
      <c r="G1596" s="65">
        <v>5.0199999999999996</v>
      </c>
      <c r="H1596" s="65">
        <v>0.2</v>
      </c>
      <c r="I1596" s="65"/>
      <c r="J1596" s="74">
        <v>1800000</v>
      </c>
      <c r="K1596" s="65">
        <v>12</v>
      </c>
      <c r="L1596" s="65">
        <v>665</v>
      </c>
      <c r="M1596" s="65">
        <v>69</v>
      </c>
      <c r="N1596" s="795">
        <f t="shared" si="210"/>
        <v>114121.45748987855</v>
      </c>
      <c r="O1596" s="934">
        <f t="shared" si="213"/>
        <v>1574876.1133603242</v>
      </c>
    </row>
    <row r="1597" spans="1:15">
      <c r="A1597" s="65">
        <v>5</v>
      </c>
      <c r="B1597" s="66" t="s">
        <v>1105</v>
      </c>
      <c r="C1597" s="66" t="s">
        <v>845</v>
      </c>
      <c r="D1597" s="66" t="s">
        <v>1076</v>
      </c>
      <c r="E1597" s="68" t="s">
        <v>172</v>
      </c>
      <c r="F1597" s="65">
        <v>5.22</v>
      </c>
      <c r="G1597" s="65">
        <v>5.0199999999999996</v>
      </c>
      <c r="H1597" s="65">
        <v>0.2</v>
      </c>
      <c r="I1597" s="65"/>
      <c r="J1597" s="74">
        <v>1800000</v>
      </c>
      <c r="K1597" s="65">
        <v>12</v>
      </c>
      <c r="L1597" s="65">
        <v>665</v>
      </c>
      <c r="M1597" s="65">
        <v>70</v>
      </c>
      <c r="N1597" s="795">
        <f t="shared" si="210"/>
        <v>114121.45748987855</v>
      </c>
      <c r="O1597" s="934">
        <f t="shared" si="213"/>
        <v>1597700.4048582998</v>
      </c>
    </row>
    <row r="1598" spans="1:15">
      <c r="A1598" s="65">
        <v>4</v>
      </c>
      <c r="B1598" s="66" t="s">
        <v>1105</v>
      </c>
      <c r="C1598" s="66" t="s">
        <v>845</v>
      </c>
      <c r="D1598" s="66" t="s">
        <v>1089</v>
      </c>
      <c r="E1598" s="68" t="s">
        <v>3</v>
      </c>
      <c r="F1598" s="65">
        <v>4.83</v>
      </c>
      <c r="G1598" s="65">
        <v>4.68</v>
      </c>
      <c r="H1598" s="65">
        <v>0.15</v>
      </c>
      <c r="I1598" s="65"/>
      <c r="J1598" s="74">
        <v>1800000</v>
      </c>
      <c r="K1598" s="65">
        <v>12</v>
      </c>
      <c r="L1598" s="65">
        <v>665</v>
      </c>
      <c r="M1598" s="65">
        <v>138</v>
      </c>
      <c r="N1598" s="795">
        <f t="shared" si="210"/>
        <v>105595.14170040486</v>
      </c>
      <c r="O1598" s="934">
        <f t="shared" si="213"/>
        <v>2914425.9109311742</v>
      </c>
    </row>
    <row r="1599" spans="1:15">
      <c r="A1599" s="65">
        <v>4</v>
      </c>
      <c r="B1599" s="66" t="s">
        <v>1105</v>
      </c>
      <c r="C1599" s="66" t="s">
        <v>845</v>
      </c>
      <c r="D1599" s="66" t="s">
        <v>1096</v>
      </c>
      <c r="E1599" s="68" t="s">
        <v>1107</v>
      </c>
      <c r="F1599" s="65">
        <v>4.68</v>
      </c>
      <c r="G1599" s="65">
        <v>4.68</v>
      </c>
      <c r="H1599" s="65"/>
      <c r="I1599" s="65"/>
      <c r="J1599" s="74">
        <v>1800000</v>
      </c>
      <c r="K1599" s="65">
        <v>12</v>
      </c>
      <c r="L1599" s="65">
        <v>665</v>
      </c>
      <c r="M1599" s="65">
        <v>41</v>
      </c>
      <c r="N1599" s="795">
        <f t="shared" ref="N1599:N1662" si="214">(F1599*J1599*K1599)/L1599*35/52</f>
        <v>102315.78947368421</v>
      </c>
      <c r="O1599" s="934">
        <f t="shared" si="213"/>
        <v>838989.47368421056</v>
      </c>
    </row>
    <row r="1600" spans="1:15">
      <c r="A1600" s="65">
        <v>4</v>
      </c>
      <c r="B1600" s="66" t="s">
        <v>1105</v>
      </c>
      <c r="C1600" s="66" t="s">
        <v>845</v>
      </c>
      <c r="D1600" s="66" t="s">
        <v>1095</v>
      </c>
      <c r="E1600" s="68" t="s">
        <v>1108</v>
      </c>
      <c r="F1600" s="65">
        <v>5.0199999999999996</v>
      </c>
      <c r="G1600" s="65">
        <v>5.0199999999999996</v>
      </c>
      <c r="H1600" s="65"/>
      <c r="I1600" s="65"/>
      <c r="J1600" s="74">
        <v>1800000</v>
      </c>
      <c r="K1600" s="65">
        <v>12</v>
      </c>
      <c r="L1600" s="65">
        <v>665</v>
      </c>
      <c r="M1600" s="65">
        <v>70</v>
      </c>
      <c r="N1600" s="795">
        <f t="shared" si="214"/>
        <v>109748.98785425101</v>
      </c>
      <c r="O1600" s="934">
        <f t="shared" si="213"/>
        <v>1536485.8299595143</v>
      </c>
    </row>
    <row r="1601" spans="1:15">
      <c r="A1601" s="65">
        <v>4</v>
      </c>
      <c r="B1601" s="66" t="s">
        <v>1105</v>
      </c>
      <c r="C1601" s="66" t="s">
        <v>845</v>
      </c>
      <c r="D1601" s="66" t="s">
        <v>1095</v>
      </c>
      <c r="E1601" s="68" t="s">
        <v>1109</v>
      </c>
      <c r="F1601" s="65">
        <v>5.0199999999999996</v>
      </c>
      <c r="G1601" s="65">
        <v>5.0199999999999996</v>
      </c>
      <c r="H1601" s="65"/>
      <c r="I1601" s="65"/>
      <c r="J1601" s="74">
        <v>1800000</v>
      </c>
      <c r="K1601" s="65">
        <v>12</v>
      </c>
      <c r="L1601" s="65">
        <v>665</v>
      </c>
      <c r="M1601" s="65">
        <v>34</v>
      </c>
      <c r="N1601" s="795">
        <f t="shared" si="214"/>
        <v>109748.98785425101</v>
      </c>
      <c r="O1601" s="934">
        <f t="shared" si="213"/>
        <v>746293.11740890704</v>
      </c>
    </row>
    <row r="1602" spans="1:15">
      <c r="A1602" s="65">
        <v>4</v>
      </c>
      <c r="B1602" s="66" t="s">
        <v>1105</v>
      </c>
      <c r="C1602" s="66" t="s">
        <v>845</v>
      </c>
      <c r="D1602" s="66" t="s">
        <v>1090</v>
      </c>
      <c r="E1602" s="68" t="s">
        <v>1091</v>
      </c>
      <c r="F1602" s="65">
        <v>4.34</v>
      </c>
      <c r="G1602" s="65">
        <v>4.34</v>
      </c>
      <c r="H1602" s="65"/>
      <c r="I1602" s="65"/>
      <c r="J1602" s="74">
        <v>1800000</v>
      </c>
      <c r="K1602" s="65">
        <v>12</v>
      </c>
      <c r="L1602" s="65">
        <v>665</v>
      </c>
      <c r="M1602" s="65">
        <v>35</v>
      </c>
      <c r="N1602" s="795">
        <f t="shared" si="214"/>
        <v>94882.5910931174</v>
      </c>
      <c r="O1602" s="934">
        <f t="shared" si="213"/>
        <v>664178.13765182183</v>
      </c>
    </row>
    <row r="1603" spans="1:15">
      <c r="A1603" s="65">
        <v>4</v>
      </c>
      <c r="B1603" s="66" t="s">
        <v>1105</v>
      </c>
      <c r="C1603" s="66" t="s">
        <v>845</v>
      </c>
      <c r="D1603" s="66" t="s">
        <v>1090</v>
      </c>
      <c r="E1603" s="68" t="s">
        <v>889</v>
      </c>
      <c r="F1603" s="65">
        <v>4.34</v>
      </c>
      <c r="G1603" s="65">
        <v>4.34</v>
      </c>
      <c r="H1603" s="65"/>
      <c r="I1603" s="65"/>
      <c r="J1603" s="74">
        <v>1800000</v>
      </c>
      <c r="K1603" s="65">
        <v>12</v>
      </c>
      <c r="L1603" s="65">
        <v>665</v>
      </c>
      <c r="M1603" s="65">
        <v>18</v>
      </c>
      <c r="N1603" s="795">
        <f t="shared" si="214"/>
        <v>94882.5910931174</v>
      </c>
      <c r="O1603" s="934">
        <f t="shared" si="213"/>
        <v>341577.32793522265</v>
      </c>
    </row>
    <row r="1604" spans="1:15">
      <c r="A1604" s="65">
        <v>4</v>
      </c>
      <c r="B1604" s="66" t="s">
        <v>1105</v>
      </c>
      <c r="C1604" s="66" t="s">
        <v>845</v>
      </c>
      <c r="D1604" s="66" t="s">
        <v>1090</v>
      </c>
      <c r="E1604" s="68" t="s">
        <v>1012</v>
      </c>
      <c r="F1604" s="65">
        <v>4.34</v>
      </c>
      <c r="G1604" s="65">
        <v>4.34</v>
      </c>
      <c r="H1604" s="65"/>
      <c r="I1604" s="65"/>
      <c r="J1604" s="74">
        <v>1800000</v>
      </c>
      <c r="K1604" s="65">
        <v>12</v>
      </c>
      <c r="L1604" s="65">
        <v>665</v>
      </c>
      <c r="M1604" s="65">
        <v>9</v>
      </c>
      <c r="N1604" s="795">
        <f t="shared" si="214"/>
        <v>94882.5910931174</v>
      </c>
      <c r="O1604" s="934">
        <f t="shared" si="213"/>
        <v>170788.66396761133</v>
      </c>
    </row>
    <row r="1605" spans="1:15">
      <c r="A1605" s="65">
        <v>4</v>
      </c>
      <c r="B1605" s="66" t="s">
        <v>1105</v>
      </c>
      <c r="C1605" s="66" t="s">
        <v>845</v>
      </c>
      <c r="D1605" s="66" t="s">
        <v>1110</v>
      </c>
      <c r="E1605" s="68" t="s">
        <v>58</v>
      </c>
      <c r="F1605" s="65">
        <v>4.68</v>
      </c>
      <c r="G1605" s="65">
        <v>4.68</v>
      </c>
      <c r="H1605" s="65"/>
      <c r="I1605" s="65"/>
      <c r="J1605" s="74">
        <v>1800000</v>
      </c>
      <c r="K1605" s="65">
        <v>12</v>
      </c>
      <c r="L1605" s="65">
        <v>665</v>
      </c>
      <c r="M1605" s="65">
        <v>70</v>
      </c>
      <c r="N1605" s="795">
        <f t="shared" si="214"/>
        <v>102315.78947368421</v>
      </c>
      <c r="O1605" s="934">
        <f t="shared" si="213"/>
        <v>1432421.0526315791</v>
      </c>
    </row>
    <row r="1606" spans="1:15">
      <c r="A1606" s="65">
        <v>4</v>
      </c>
      <c r="B1606" s="66" t="s">
        <v>1105</v>
      </c>
      <c r="C1606" s="66" t="s">
        <v>845</v>
      </c>
      <c r="D1606" s="66" t="s">
        <v>1111</v>
      </c>
      <c r="E1606" s="68" t="s">
        <v>792</v>
      </c>
      <c r="F1606" s="65">
        <v>4.68</v>
      </c>
      <c r="G1606" s="65">
        <v>4.68</v>
      </c>
      <c r="H1606" s="65"/>
      <c r="I1606" s="65"/>
      <c r="J1606" s="74">
        <v>1800000</v>
      </c>
      <c r="K1606" s="65">
        <v>12</v>
      </c>
      <c r="L1606" s="65">
        <v>665</v>
      </c>
      <c r="M1606" s="65">
        <v>29</v>
      </c>
      <c r="N1606" s="795">
        <f t="shared" si="214"/>
        <v>102315.78947368421</v>
      </c>
      <c r="O1606" s="934">
        <f t="shared" si="213"/>
        <v>593431.57894736843</v>
      </c>
    </row>
    <row r="1607" spans="1:15">
      <c r="A1607" s="65">
        <v>4</v>
      </c>
      <c r="B1607" s="66" t="s">
        <v>1105</v>
      </c>
      <c r="C1607" s="66" t="s">
        <v>845</v>
      </c>
      <c r="D1607" s="66" t="s">
        <v>1081</v>
      </c>
      <c r="E1607" s="68" t="s">
        <v>1007</v>
      </c>
      <c r="F1607" s="65">
        <v>4.83</v>
      </c>
      <c r="G1607" s="65">
        <v>4.68</v>
      </c>
      <c r="H1607" s="65">
        <v>0.15</v>
      </c>
      <c r="I1607" s="65"/>
      <c r="J1607" s="74">
        <v>1800000</v>
      </c>
      <c r="K1607" s="65">
        <v>12</v>
      </c>
      <c r="L1607" s="65">
        <v>665</v>
      </c>
      <c r="M1607" s="65">
        <v>52</v>
      </c>
      <c r="N1607" s="795">
        <f t="shared" si="214"/>
        <v>105595.14170040486</v>
      </c>
      <c r="O1607" s="934">
        <f t="shared" si="213"/>
        <v>1098189.4736842106</v>
      </c>
    </row>
    <row r="1608" spans="1:15">
      <c r="A1608" s="65">
        <v>4</v>
      </c>
      <c r="B1608" s="66" t="s">
        <v>1105</v>
      </c>
      <c r="C1608" s="66" t="s">
        <v>845</v>
      </c>
      <c r="D1608" s="66" t="s">
        <v>1112</v>
      </c>
      <c r="E1608" s="68" t="s">
        <v>665</v>
      </c>
      <c r="F1608" s="65">
        <v>5.9</v>
      </c>
      <c r="G1608" s="65">
        <v>5.7</v>
      </c>
      <c r="H1608" s="65">
        <v>0.2</v>
      </c>
      <c r="I1608" s="65"/>
      <c r="J1608" s="74">
        <v>1800000</v>
      </c>
      <c r="K1608" s="65">
        <v>12</v>
      </c>
      <c r="L1608" s="65">
        <v>665</v>
      </c>
      <c r="M1608" s="65">
        <v>35</v>
      </c>
      <c r="N1608" s="795">
        <f t="shared" si="214"/>
        <v>128987.85425101215</v>
      </c>
      <c r="O1608" s="934">
        <f t="shared" si="213"/>
        <v>902914.97975708509</v>
      </c>
    </row>
    <row r="1609" spans="1:15">
      <c r="A1609" s="65">
        <v>4</v>
      </c>
      <c r="B1609" s="66" t="s">
        <v>1105</v>
      </c>
      <c r="C1609" s="66" t="s">
        <v>845</v>
      </c>
      <c r="D1609" s="66" t="s">
        <v>1112</v>
      </c>
      <c r="E1609" s="68" t="s">
        <v>863</v>
      </c>
      <c r="F1609" s="65">
        <v>5.9</v>
      </c>
      <c r="G1609" s="65">
        <v>5.7</v>
      </c>
      <c r="H1609" s="65">
        <v>0.2</v>
      </c>
      <c r="I1609" s="65"/>
      <c r="J1609" s="74">
        <v>1800000</v>
      </c>
      <c r="K1609" s="65">
        <v>12</v>
      </c>
      <c r="L1609" s="65">
        <v>665</v>
      </c>
      <c r="M1609" s="65">
        <v>175</v>
      </c>
      <c r="N1609" s="795">
        <f t="shared" si="214"/>
        <v>128987.85425101215</v>
      </c>
      <c r="O1609" s="934">
        <f t="shared" si="213"/>
        <v>4514574.8987854254</v>
      </c>
    </row>
    <row r="1610" spans="1:15">
      <c r="A1610" s="65">
        <v>4</v>
      </c>
      <c r="B1610" s="66" t="s">
        <v>1105</v>
      </c>
      <c r="C1610" s="66" t="s">
        <v>845</v>
      </c>
      <c r="D1610" s="66" t="s">
        <v>1112</v>
      </c>
      <c r="E1610" s="68" t="s">
        <v>854</v>
      </c>
      <c r="F1610" s="65">
        <v>5.9</v>
      </c>
      <c r="G1610" s="65">
        <v>5.7</v>
      </c>
      <c r="H1610" s="65">
        <v>0.2</v>
      </c>
      <c r="I1610" s="65"/>
      <c r="J1610" s="74">
        <v>1800000</v>
      </c>
      <c r="K1610" s="65">
        <v>12</v>
      </c>
      <c r="L1610" s="65">
        <v>665</v>
      </c>
      <c r="M1610" s="65">
        <v>35</v>
      </c>
      <c r="N1610" s="795">
        <f t="shared" si="214"/>
        <v>128987.85425101215</v>
      </c>
      <c r="O1610" s="934">
        <f t="shared" si="213"/>
        <v>902914.97975708509</v>
      </c>
    </row>
    <row r="1611" spans="1:15">
      <c r="A1611" s="65">
        <v>4</v>
      </c>
      <c r="B1611" s="66" t="s">
        <v>1105</v>
      </c>
      <c r="C1611" s="66" t="s">
        <v>845</v>
      </c>
      <c r="D1611" s="66" t="s">
        <v>1101</v>
      </c>
      <c r="E1611" s="68" t="s">
        <v>1015</v>
      </c>
      <c r="F1611" s="65">
        <v>4.68</v>
      </c>
      <c r="G1611" s="65">
        <v>4.68</v>
      </c>
      <c r="H1611" s="65"/>
      <c r="I1611" s="65"/>
      <c r="J1611" s="74">
        <v>1800000</v>
      </c>
      <c r="K1611" s="65">
        <v>12</v>
      </c>
      <c r="L1611" s="65">
        <v>665</v>
      </c>
      <c r="M1611" s="65">
        <v>51</v>
      </c>
      <c r="N1611" s="795">
        <f t="shared" si="214"/>
        <v>102315.78947368421</v>
      </c>
      <c r="O1611" s="934">
        <f t="shared" si="213"/>
        <v>1043621.052631579</v>
      </c>
    </row>
    <row r="1612" spans="1:15">
      <c r="A1612" s="65">
        <v>4</v>
      </c>
      <c r="B1612" s="66" t="s">
        <v>1105</v>
      </c>
      <c r="C1612" s="66" t="s">
        <v>845</v>
      </c>
      <c r="D1612" s="66" t="s">
        <v>443</v>
      </c>
      <c r="E1612" s="68" t="s">
        <v>115</v>
      </c>
      <c r="F1612" s="65">
        <v>5.0199999999999996</v>
      </c>
      <c r="G1612" s="65">
        <v>5.0199999999999996</v>
      </c>
      <c r="H1612" s="65"/>
      <c r="I1612" s="65"/>
      <c r="J1612" s="74">
        <v>1800000</v>
      </c>
      <c r="K1612" s="65">
        <v>12</v>
      </c>
      <c r="L1612" s="65">
        <v>665</v>
      </c>
      <c r="M1612" s="65">
        <v>105</v>
      </c>
      <c r="N1612" s="795">
        <f t="shared" si="214"/>
        <v>109748.98785425101</v>
      </c>
      <c r="O1612" s="934">
        <f t="shared" si="213"/>
        <v>2304728.7449392714</v>
      </c>
    </row>
    <row r="1613" spans="1:15">
      <c r="A1613" s="65">
        <v>4</v>
      </c>
      <c r="B1613" s="66" t="s">
        <v>1105</v>
      </c>
      <c r="C1613" s="66" t="s">
        <v>845</v>
      </c>
      <c r="D1613" s="66" t="s">
        <v>814</v>
      </c>
      <c r="E1613" s="68" t="s">
        <v>430</v>
      </c>
      <c r="F1613" s="65">
        <v>4</v>
      </c>
      <c r="G1613" s="65">
        <v>4</v>
      </c>
      <c r="H1613" s="65"/>
      <c r="I1613" s="65"/>
      <c r="J1613" s="74">
        <v>1800000</v>
      </c>
      <c r="K1613" s="65">
        <v>12</v>
      </c>
      <c r="L1613" s="65">
        <v>665</v>
      </c>
      <c r="M1613" s="65">
        <v>17</v>
      </c>
      <c r="N1613" s="795">
        <f t="shared" si="214"/>
        <v>87449.392712550616</v>
      </c>
      <c r="O1613" s="934">
        <f t="shared" si="213"/>
        <v>297327.93522267207</v>
      </c>
    </row>
    <row r="1614" spans="1:15">
      <c r="A1614" s="65">
        <v>4</v>
      </c>
      <c r="B1614" s="66" t="s">
        <v>1105</v>
      </c>
      <c r="C1614" s="66" t="s">
        <v>845</v>
      </c>
      <c r="D1614" s="66" t="s">
        <v>955</v>
      </c>
      <c r="E1614" s="68" t="s">
        <v>227</v>
      </c>
      <c r="F1614" s="65">
        <v>3.99</v>
      </c>
      <c r="G1614" s="65">
        <v>3.99</v>
      </c>
      <c r="H1614" s="65"/>
      <c r="I1614" s="65"/>
      <c r="J1614" s="74">
        <v>1800000</v>
      </c>
      <c r="K1614" s="65">
        <v>12</v>
      </c>
      <c r="L1614" s="65">
        <v>665</v>
      </c>
      <c r="M1614" s="65">
        <v>18</v>
      </c>
      <c r="N1614" s="795">
        <f t="shared" si="214"/>
        <v>87230.769230769234</v>
      </c>
      <c r="O1614" s="934">
        <f t="shared" si="213"/>
        <v>314030.76923076925</v>
      </c>
    </row>
    <row r="1615" spans="1:15">
      <c r="A1615" s="65">
        <v>5</v>
      </c>
      <c r="B1615" s="66" t="s">
        <v>1113</v>
      </c>
      <c r="C1615" s="66" t="s">
        <v>929</v>
      </c>
      <c r="D1615" s="66" t="s">
        <v>1104</v>
      </c>
      <c r="E1615" s="68" t="s">
        <v>3</v>
      </c>
      <c r="F1615" s="65">
        <v>4</v>
      </c>
      <c r="G1615" s="65">
        <v>4</v>
      </c>
      <c r="H1615" s="65"/>
      <c r="I1615" s="65"/>
      <c r="J1615" s="74">
        <v>1800000</v>
      </c>
      <c r="K1615" s="65">
        <v>12</v>
      </c>
      <c r="L1615" s="65">
        <v>665</v>
      </c>
      <c r="M1615" s="65">
        <v>140</v>
      </c>
      <c r="N1615" s="795">
        <f t="shared" si="214"/>
        <v>87449.392712550616</v>
      </c>
      <c r="O1615" s="934">
        <f t="shared" si="213"/>
        <v>2448582.9959514174</v>
      </c>
    </row>
    <row r="1616" spans="1:15">
      <c r="A1616" s="65">
        <v>5</v>
      </c>
      <c r="B1616" s="66" t="s">
        <v>1113</v>
      </c>
      <c r="C1616" s="66" t="s">
        <v>929</v>
      </c>
      <c r="D1616" s="66" t="s">
        <v>1096</v>
      </c>
      <c r="E1616" s="68" t="s">
        <v>1114</v>
      </c>
      <c r="F1616" s="65">
        <v>4.68</v>
      </c>
      <c r="G1616" s="65">
        <v>4.68</v>
      </c>
      <c r="H1616" s="65"/>
      <c r="I1616" s="65"/>
      <c r="J1616" s="74">
        <v>1800000</v>
      </c>
      <c r="K1616" s="65">
        <v>12</v>
      </c>
      <c r="L1616" s="65">
        <v>665</v>
      </c>
      <c r="M1616" s="65">
        <v>42</v>
      </c>
      <c r="N1616" s="795">
        <f t="shared" si="214"/>
        <v>102315.78947368421</v>
      </c>
      <c r="O1616" s="934">
        <f t="shared" si="213"/>
        <v>859452.63157894742</v>
      </c>
    </row>
    <row r="1617" spans="1:15">
      <c r="A1617" s="65">
        <v>5</v>
      </c>
      <c r="B1617" s="66" t="s">
        <v>1113</v>
      </c>
      <c r="C1617" s="66" t="s">
        <v>929</v>
      </c>
      <c r="D1617" s="66" t="s">
        <v>1111</v>
      </c>
      <c r="E1617" s="68" t="s">
        <v>792</v>
      </c>
      <c r="F1617" s="65">
        <v>4.68</v>
      </c>
      <c r="G1617" s="65">
        <v>4.68</v>
      </c>
      <c r="H1617" s="65"/>
      <c r="I1617" s="65"/>
      <c r="J1617" s="74">
        <v>1800000</v>
      </c>
      <c r="K1617" s="65">
        <v>12</v>
      </c>
      <c r="L1617" s="65">
        <v>665</v>
      </c>
      <c r="M1617" s="65">
        <v>28</v>
      </c>
      <c r="N1617" s="795">
        <f t="shared" si="214"/>
        <v>102315.78947368421</v>
      </c>
      <c r="O1617" s="934">
        <f t="shared" si="213"/>
        <v>572968.42105263157</v>
      </c>
    </row>
    <row r="1618" spans="1:15">
      <c r="A1618" s="65">
        <v>5</v>
      </c>
      <c r="B1618" s="66" t="s">
        <v>1113</v>
      </c>
      <c r="C1618" s="66" t="s">
        <v>929</v>
      </c>
      <c r="D1618" s="66" t="s">
        <v>1095</v>
      </c>
      <c r="E1618" s="68" t="s">
        <v>831</v>
      </c>
      <c r="F1618" s="65">
        <v>5.0199999999999996</v>
      </c>
      <c r="G1618" s="65">
        <v>5.0199999999999996</v>
      </c>
      <c r="H1618" s="65"/>
      <c r="I1618" s="65"/>
      <c r="J1618" s="74">
        <v>1800000</v>
      </c>
      <c r="K1618" s="65">
        <v>12</v>
      </c>
      <c r="L1618" s="65">
        <v>665</v>
      </c>
      <c r="M1618" s="65">
        <v>70</v>
      </c>
      <c r="N1618" s="795">
        <f t="shared" si="214"/>
        <v>109748.98785425101</v>
      </c>
      <c r="O1618" s="934">
        <f t="shared" ref="O1618:O1681" si="215">+N1618*0.2*M1618</f>
        <v>1536485.8299595143</v>
      </c>
    </row>
    <row r="1619" spans="1:15">
      <c r="A1619" s="65">
        <v>5</v>
      </c>
      <c r="B1619" s="66" t="s">
        <v>1113</v>
      </c>
      <c r="C1619" s="66" t="s">
        <v>929</v>
      </c>
      <c r="D1619" s="66" t="s">
        <v>1095</v>
      </c>
      <c r="E1619" s="68" t="s">
        <v>1109</v>
      </c>
      <c r="F1619" s="65">
        <v>5.0199999999999996</v>
      </c>
      <c r="G1619" s="65">
        <v>5.0199999999999996</v>
      </c>
      <c r="H1619" s="65"/>
      <c r="I1619" s="65"/>
      <c r="J1619" s="74">
        <v>1800000</v>
      </c>
      <c r="K1619" s="65">
        <v>12</v>
      </c>
      <c r="L1619" s="65">
        <v>665</v>
      </c>
      <c r="M1619" s="65">
        <v>35</v>
      </c>
      <c r="N1619" s="795">
        <f t="shared" si="214"/>
        <v>109748.98785425101</v>
      </c>
      <c r="O1619" s="934">
        <f t="shared" si="215"/>
        <v>768242.91497975716</v>
      </c>
    </row>
    <row r="1620" spans="1:15">
      <c r="A1620" s="65">
        <v>5</v>
      </c>
      <c r="B1620" s="66" t="s">
        <v>1113</v>
      </c>
      <c r="C1620" s="66" t="s">
        <v>929</v>
      </c>
      <c r="D1620" s="66" t="s">
        <v>158</v>
      </c>
      <c r="E1620" s="68" t="s">
        <v>833</v>
      </c>
      <c r="F1620" s="65">
        <v>4.34</v>
      </c>
      <c r="G1620" s="65">
        <v>4.34</v>
      </c>
      <c r="H1620" s="65"/>
      <c r="I1620" s="65"/>
      <c r="J1620" s="74">
        <v>1800000</v>
      </c>
      <c r="K1620" s="65">
        <v>12</v>
      </c>
      <c r="L1620" s="65">
        <v>665</v>
      </c>
      <c r="M1620" s="65">
        <v>69</v>
      </c>
      <c r="N1620" s="795">
        <f t="shared" si="214"/>
        <v>94882.5910931174</v>
      </c>
      <c r="O1620" s="934">
        <f t="shared" si="215"/>
        <v>1309379.7570850202</v>
      </c>
    </row>
    <row r="1621" spans="1:15">
      <c r="A1621" s="65">
        <v>5</v>
      </c>
      <c r="B1621" s="66" t="s">
        <v>1113</v>
      </c>
      <c r="C1621" s="66" t="s">
        <v>929</v>
      </c>
      <c r="D1621" s="66" t="s">
        <v>1090</v>
      </c>
      <c r="E1621" s="68" t="s">
        <v>1091</v>
      </c>
      <c r="F1621" s="65">
        <v>4.34</v>
      </c>
      <c r="G1621" s="65">
        <v>4.34</v>
      </c>
      <c r="H1621" s="65"/>
      <c r="I1621" s="65"/>
      <c r="J1621" s="74">
        <v>1800000</v>
      </c>
      <c r="K1621" s="65">
        <v>12</v>
      </c>
      <c r="L1621" s="65">
        <v>665</v>
      </c>
      <c r="M1621" s="65">
        <v>35</v>
      </c>
      <c r="N1621" s="795">
        <f t="shared" si="214"/>
        <v>94882.5910931174</v>
      </c>
      <c r="O1621" s="934">
        <f t="shared" si="215"/>
        <v>664178.13765182183</v>
      </c>
    </row>
    <row r="1622" spans="1:15">
      <c r="A1622" s="65">
        <v>5</v>
      </c>
      <c r="B1622" s="66" t="s">
        <v>1113</v>
      </c>
      <c r="C1622" s="66" t="s">
        <v>929</v>
      </c>
      <c r="D1622" s="66" t="s">
        <v>1092</v>
      </c>
      <c r="E1622" s="68" t="s">
        <v>58</v>
      </c>
      <c r="F1622" s="65">
        <v>4.68</v>
      </c>
      <c r="G1622" s="65">
        <v>4.68</v>
      </c>
      <c r="H1622" s="65"/>
      <c r="I1622" s="65"/>
      <c r="J1622" s="74">
        <v>1800000</v>
      </c>
      <c r="K1622" s="65">
        <v>12</v>
      </c>
      <c r="L1622" s="65">
        <v>665</v>
      </c>
      <c r="M1622" s="65">
        <v>70</v>
      </c>
      <c r="N1622" s="795">
        <f t="shared" si="214"/>
        <v>102315.78947368421</v>
      </c>
      <c r="O1622" s="934">
        <f t="shared" si="215"/>
        <v>1432421.0526315791</v>
      </c>
    </row>
    <row r="1623" spans="1:15">
      <c r="A1623" s="65">
        <v>5</v>
      </c>
      <c r="B1623" s="66" t="s">
        <v>1113</v>
      </c>
      <c r="C1623" s="66" t="s">
        <v>929</v>
      </c>
      <c r="D1623" s="66" t="s">
        <v>1115</v>
      </c>
      <c r="E1623" s="68" t="s">
        <v>888</v>
      </c>
      <c r="F1623" s="65">
        <v>4.68</v>
      </c>
      <c r="G1623" s="65">
        <v>4.68</v>
      </c>
      <c r="H1623" s="65"/>
      <c r="I1623" s="65"/>
      <c r="J1623" s="74">
        <v>1800000</v>
      </c>
      <c r="K1623" s="65">
        <v>12</v>
      </c>
      <c r="L1623" s="65">
        <v>665</v>
      </c>
      <c r="M1623" s="65">
        <v>9</v>
      </c>
      <c r="N1623" s="795">
        <f t="shared" si="214"/>
        <v>102315.78947368421</v>
      </c>
      <c r="O1623" s="934">
        <f t="shared" si="215"/>
        <v>184168.4210526316</v>
      </c>
    </row>
    <row r="1624" spans="1:15">
      <c r="A1624" s="65">
        <v>5</v>
      </c>
      <c r="B1624" s="66" t="s">
        <v>1113</v>
      </c>
      <c r="C1624" s="66" t="s">
        <v>929</v>
      </c>
      <c r="D1624" s="66" t="s">
        <v>1115</v>
      </c>
      <c r="E1624" s="68" t="s">
        <v>171</v>
      </c>
      <c r="F1624" s="65">
        <v>4.68</v>
      </c>
      <c r="G1624" s="65">
        <v>4.68</v>
      </c>
      <c r="H1624" s="65"/>
      <c r="I1624" s="65"/>
      <c r="J1624" s="74">
        <v>1800000</v>
      </c>
      <c r="K1624" s="65">
        <v>12</v>
      </c>
      <c r="L1624" s="65">
        <v>665</v>
      </c>
      <c r="M1624" s="65">
        <v>18</v>
      </c>
      <c r="N1624" s="795">
        <f t="shared" si="214"/>
        <v>102315.78947368421</v>
      </c>
      <c r="O1624" s="934">
        <f t="shared" si="215"/>
        <v>368336.8421052632</v>
      </c>
    </row>
    <row r="1625" spans="1:15">
      <c r="A1625" s="65">
        <v>5</v>
      </c>
      <c r="B1625" s="66" t="s">
        <v>1113</v>
      </c>
      <c r="C1625" s="66" t="s">
        <v>929</v>
      </c>
      <c r="D1625" s="66" t="s">
        <v>1115</v>
      </c>
      <c r="E1625" s="68" t="s">
        <v>863</v>
      </c>
      <c r="F1625" s="65">
        <v>4.68</v>
      </c>
      <c r="G1625" s="65">
        <v>4.68</v>
      </c>
      <c r="H1625" s="65"/>
      <c r="I1625" s="65"/>
      <c r="J1625" s="74">
        <v>1800000</v>
      </c>
      <c r="K1625" s="65">
        <v>12</v>
      </c>
      <c r="L1625" s="65">
        <v>665</v>
      </c>
      <c r="M1625" s="65">
        <v>173</v>
      </c>
      <c r="N1625" s="795">
        <f t="shared" si="214"/>
        <v>102315.78947368421</v>
      </c>
      <c r="O1625" s="934">
        <f t="shared" si="215"/>
        <v>3540126.3157894737</v>
      </c>
    </row>
    <row r="1626" spans="1:15">
      <c r="A1626" s="65">
        <v>5</v>
      </c>
      <c r="B1626" s="66" t="s">
        <v>1113</v>
      </c>
      <c r="C1626" s="66" t="s">
        <v>929</v>
      </c>
      <c r="D1626" s="66" t="s">
        <v>1115</v>
      </c>
      <c r="E1626" s="68" t="s">
        <v>1116</v>
      </c>
      <c r="F1626" s="65">
        <v>4.68</v>
      </c>
      <c r="G1626" s="65">
        <v>4.68</v>
      </c>
      <c r="H1626" s="65"/>
      <c r="I1626" s="65"/>
      <c r="J1626" s="74">
        <v>1800000</v>
      </c>
      <c r="K1626" s="65">
        <v>12</v>
      </c>
      <c r="L1626" s="65">
        <v>665</v>
      </c>
      <c r="M1626" s="65">
        <v>35</v>
      </c>
      <c r="N1626" s="795">
        <f t="shared" si="214"/>
        <v>102315.78947368421</v>
      </c>
      <c r="O1626" s="934">
        <f t="shared" si="215"/>
        <v>716210.52631578955</v>
      </c>
    </row>
    <row r="1627" spans="1:15">
      <c r="A1627" s="65">
        <v>6</v>
      </c>
      <c r="B1627" s="66" t="s">
        <v>1113</v>
      </c>
      <c r="C1627" s="66" t="s">
        <v>929</v>
      </c>
      <c r="D1627" s="66" t="s">
        <v>1115</v>
      </c>
      <c r="E1627" s="68" t="s">
        <v>172</v>
      </c>
      <c r="F1627" s="65">
        <v>4.68</v>
      </c>
      <c r="G1627" s="65">
        <v>4.68</v>
      </c>
      <c r="H1627" s="65"/>
      <c r="I1627" s="65"/>
      <c r="J1627" s="74">
        <v>1800000</v>
      </c>
      <c r="K1627" s="65">
        <v>12</v>
      </c>
      <c r="L1627" s="65">
        <v>665</v>
      </c>
      <c r="M1627" s="65">
        <v>69</v>
      </c>
      <c r="N1627" s="795">
        <f t="shared" si="214"/>
        <v>102315.78947368421</v>
      </c>
      <c r="O1627" s="934">
        <f t="shared" si="215"/>
        <v>1411957.8947368423</v>
      </c>
    </row>
    <row r="1628" spans="1:15">
      <c r="A1628" s="65">
        <v>5</v>
      </c>
      <c r="B1628" s="66" t="s">
        <v>1113</v>
      </c>
      <c r="C1628" s="66" t="s">
        <v>929</v>
      </c>
      <c r="D1628" s="66" t="s">
        <v>1081</v>
      </c>
      <c r="E1628" s="68" t="s">
        <v>1007</v>
      </c>
      <c r="F1628" s="65">
        <v>4.83</v>
      </c>
      <c r="G1628" s="65">
        <v>4.68</v>
      </c>
      <c r="H1628" s="65">
        <v>0.15</v>
      </c>
      <c r="I1628" s="65"/>
      <c r="J1628" s="74">
        <v>1800000</v>
      </c>
      <c r="K1628" s="65">
        <v>12</v>
      </c>
      <c r="L1628" s="65">
        <v>665</v>
      </c>
      <c r="M1628" s="65">
        <v>51</v>
      </c>
      <c r="N1628" s="795">
        <f t="shared" si="214"/>
        <v>105595.14170040486</v>
      </c>
      <c r="O1628" s="934">
        <f t="shared" si="215"/>
        <v>1077070.4453441296</v>
      </c>
    </row>
    <row r="1629" spans="1:15">
      <c r="A1629" s="65">
        <v>5</v>
      </c>
      <c r="B1629" s="66" t="s">
        <v>1113</v>
      </c>
      <c r="C1629" s="66" t="s">
        <v>929</v>
      </c>
      <c r="D1629" s="66" t="s">
        <v>1101</v>
      </c>
      <c r="E1629" s="68" t="s">
        <v>1015</v>
      </c>
      <c r="F1629" s="65">
        <v>4.68</v>
      </c>
      <c r="G1629" s="65">
        <v>4.68</v>
      </c>
      <c r="H1629" s="65"/>
      <c r="I1629" s="65"/>
      <c r="J1629" s="74">
        <v>1800000</v>
      </c>
      <c r="K1629" s="65">
        <v>12</v>
      </c>
      <c r="L1629" s="65">
        <v>665</v>
      </c>
      <c r="M1629" s="65">
        <v>35</v>
      </c>
      <c r="N1629" s="795">
        <f t="shared" si="214"/>
        <v>102315.78947368421</v>
      </c>
      <c r="O1629" s="934">
        <f t="shared" si="215"/>
        <v>716210.52631578955</v>
      </c>
    </row>
    <row r="1630" spans="1:15">
      <c r="A1630" s="65">
        <v>5</v>
      </c>
      <c r="B1630" s="66" t="s">
        <v>1113</v>
      </c>
      <c r="C1630" s="66" t="s">
        <v>929</v>
      </c>
      <c r="D1630" s="66" t="s">
        <v>1117</v>
      </c>
      <c r="E1630" s="68" t="s">
        <v>1015</v>
      </c>
      <c r="F1630" s="65">
        <v>5.0199999999999996</v>
      </c>
      <c r="G1630" s="65">
        <v>5.0199999999999996</v>
      </c>
      <c r="H1630" s="65"/>
      <c r="I1630" s="65"/>
      <c r="J1630" s="74">
        <v>1800000</v>
      </c>
      <c r="K1630" s="65">
        <v>12</v>
      </c>
      <c r="L1630" s="65">
        <v>665</v>
      </c>
      <c r="M1630" s="65">
        <v>17</v>
      </c>
      <c r="N1630" s="795">
        <f t="shared" si="214"/>
        <v>109748.98785425101</v>
      </c>
      <c r="O1630" s="934">
        <f t="shared" si="215"/>
        <v>373146.55870445352</v>
      </c>
    </row>
    <row r="1631" spans="1:15">
      <c r="A1631" s="65">
        <v>5</v>
      </c>
      <c r="B1631" s="66" t="s">
        <v>1113</v>
      </c>
      <c r="C1631" s="66" t="s">
        <v>929</v>
      </c>
      <c r="D1631" s="66" t="s">
        <v>34</v>
      </c>
      <c r="E1631" s="68" t="s">
        <v>665</v>
      </c>
      <c r="F1631" s="65">
        <v>4.68</v>
      </c>
      <c r="G1631" s="65">
        <v>4.68</v>
      </c>
      <c r="H1631" s="65"/>
      <c r="I1631" s="65"/>
      <c r="J1631" s="74">
        <v>1800000</v>
      </c>
      <c r="K1631" s="65">
        <v>12</v>
      </c>
      <c r="L1631" s="65">
        <v>665</v>
      </c>
      <c r="M1631" s="65">
        <v>35</v>
      </c>
      <c r="N1631" s="795">
        <f t="shared" si="214"/>
        <v>102315.78947368421</v>
      </c>
      <c r="O1631" s="934">
        <f t="shared" si="215"/>
        <v>716210.52631578955</v>
      </c>
    </row>
    <row r="1632" spans="1:15">
      <c r="A1632" s="65">
        <v>5</v>
      </c>
      <c r="B1632" s="66" t="s">
        <v>1113</v>
      </c>
      <c r="C1632" s="66" t="s">
        <v>929</v>
      </c>
      <c r="D1632" s="66" t="s">
        <v>443</v>
      </c>
      <c r="E1632" s="68" t="s">
        <v>115</v>
      </c>
      <c r="F1632" s="65">
        <v>5.0199999999999996</v>
      </c>
      <c r="G1632" s="65">
        <v>5.0199999999999996</v>
      </c>
      <c r="H1632" s="65"/>
      <c r="I1632" s="65"/>
      <c r="J1632" s="74">
        <v>1800000</v>
      </c>
      <c r="K1632" s="65">
        <v>12</v>
      </c>
      <c r="L1632" s="65">
        <v>665</v>
      </c>
      <c r="M1632" s="65">
        <v>105</v>
      </c>
      <c r="N1632" s="795">
        <f t="shared" si="214"/>
        <v>109748.98785425101</v>
      </c>
      <c r="O1632" s="934">
        <f t="shared" si="215"/>
        <v>2304728.7449392714</v>
      </c>
    </row>
    <row r="1633" spans="1:15">
      <c r="A1633" s="65">
        <v>5</v>
      </c>
      <c r="B1633" s="66" t="s">
        <v>1113</v>
      </c>
      <c r="C1633" s="66" t="s">
        <v>929</v>
      </c>
      <c r="D1633" s="66" t="s">
        <v>814</v>
      </c>
      <c r="E1633" s="68" t="s">
        <v>430</v>
      </c>
      <c r="F1633" s="65">
        <v>4</v>
      </c>
      <c r="G1633" s="65">
        <v>4</v>
      </c>
      <c r="H1633" s="65"/>
      <c r="I1633" s="65"/>
      <c r="J1633" s="74">
        <v>1800000</v>
      </c>
      <c r="K1633" s="65">
        <v>12</v>
      </c>
      <c r="L1633" s="65">
        <v>665</v>
      </c>
      <c r="M1633" s="65">
        <v>17</v>
      </c>
      <c r="N1633" s="795">
        <f t="shared" si="214"/>
        <v>87449.392712550616</v>
      </c>
      <c r="O1633" s="934">
        <f t="shared" si="215"/>
        <v>297327.93522267207</v>
      </c>
    </row>
    <row r="1634" spans="1:15">
      <c r="A1634" s="65">
        <v>5</v>
      </c>
      <c r="B1634" s="66" t="s">
        <v>1113</v>
      </c>
      <c r="C1634" s="66" t="s">
        <v>929</v>
      </c>
      <c r="D1634" s="66" t="s">
        <v>955</v>
      </c>
      <c r="E1634" s="68" t="s">
        <v>227</v>
      </c>
      <c r="F1634" s="65">
        <v>3.99</v>
      </c>
      <c r="G1634" s="65">
        <v>3.99</v>
      </c>
      <c r="H1634" s="65"/>
      <c r="I1634" s="65"/>
      <c r="J1634" s="74">
        <v>1800000</v>
      </c>
      <c r="K1634" s="65">
        <v>12</v>
      </c>
      <c r="L1634" s="65">
        <v>665</v>
      </c>
      <c r="M1634" s="65">
        <v>18</v>
      </c>
      <c r="N1634" s="795">
        <f t="shared" si="214"/>
        <v>87230.769230769234</v>
      </c>
      <c r="O1634" s="934">
        <f t="shared" si="215"/>
        <v>314030.76923076925</v>
      </c>
    </row>
    <row r="1635" spans="1:15">
      <c r="A1635" s="65">
        <v>6</v>
      </c>
      <c r="B1635" s="66" t="s">
        <v>1118</v>
      </c>
      <c r="C1635" s="66" t="s">
        <v>1119</v>
      </c>
      <c r="D1635" s="66" t="s">
        <v>1111</v>
      </c>
      <c r="E1635" s="68" t="s">
        <v>3</v>
      </c>
      <c r="F1635" s="65">
        <v>4.68</v>
      </c>
      <c r="G1635" s="65">
        <v>4.68</v>
      </c>
      <c r="H1635" s="65"/>
      <c r="I1635" s="65"/>
      <c r="J1635" s="74">
        <v>1800000</v>
      </c>
      <c r="K1635" s="65">
        <v>12</v>
      </c>
      <c r="L1635" s="65">
        <v>665</v>
      </c>
      <c r="M1635" s="65">
        <v>140</v>
      </c>
      <c r="N1635" s="795">
        <f t="shared" si="214"/>
        <v>102315.78947368421</v>
      </c>
      <c r="O1635" s="934">
        <f t="shared" si="215"/>
        <v>2864842.1052631582</v>
      </c>
    </row>
    <row r="1636" spans="1:15">
      <c r="A1636" s="65">
        <v>6</v>
      </c>
      <c r="B1636" s="66" t="s">
        <v>1118</v>
      </c>
      <c r="C1636" s="66" t="s">
        <v>1119</v>
      </c>
      <c r="D1636" s="66" t="s">
        <v>1111</v>
      </c>
      <c r="E1636" s="68" t="s">
        <v>792</v>
      </c>
      <c r="F1636" s="65">
        <v>4.68</v>
      </c>
      <c r="G1636" s="65">
        <v>4.68</v>
      </c>
      <c r="H1636" s="65"/>
      <c r="I1636" s="65"/>
      <c r="J1636" s="74">
        <v>1800000</v>
      </c>
      <c r="K1636" s="65">
        <v>12</v>
      </c>
      <c r="L1636" s="65">
        <v>665</v>
      </c>
      <c r="M1636" s="65">
        <v>29</v>
      </c>
      <c r="N1636" s="795">
        <f t="shared" si="214"/>
        <v>102315.78947368421</v>
      </c>
      <c r="O1636" s="934">
        <f t="shared" si="215"/>
        <v>593431.57894736843</v>
      </c>
    </row>
    <row r="1637" spans="1:15">
      <c r="A1637" s="65">
        <v>6</v>
      </c>
      <c r="B1637" s="66" t="s">
        <v>1118</v>
      </c>
      <c r="C1637" s="66" t="s">
        <v>1119</v>
      </c>
      <c r="D1637" s="66" t="s">
        <v>1096</v>
      </c>
      <c r="E1637" s="68" t="s">
        <v>1114</v>
      </c>
      <c r="F1637" s="65">
        <v>4.68</v>
      </c>
      <c r="G1637" s="65">
        <v>4.68</v>
      </c>
      <c r="H1637" s="65"/>
      <c r="I1637" s="65"/>
      <c r="J1637" s="74">
        <v>1800000</v>
      </c>
      <c r="K1637" s="65">
        <v>12</v>
      </c>
      <c r="L1637" s="65">
        <v>665</v>
      </c>
      <c r="M1637" s="65">
        <v>41</v>
      </c>
      <c r="N1637" s="795">
        <f t="shared" si="214"/>
        <v>102315.78947368421</v>
      </c>
      <c r="O1637" s="934">
        <f t="shared" si="215"/>
        <v>838989.47368421056</v>
      </c>
    </row>
    <row r="1638" spans="1:15">
      <c r="A1638" s="65">
        <v>6</v>
      </c>
      <c r="B1638" s="66" t="s">
        <v>1118</v>
      </c>
      <c r="C1638" s="66" t="s">
        <v>1119</v>
      </c>
      <c r="D1638" s="66" t="s">
        <v>1079</v>
      </c>
      <c r="E1638" s="68" t="s">
        <v>1108</v>
      </c>
      <c r="F1638" s="65">
        <v>4</v>
      </c>
      <c r="G1638" s="65">
        <v>4</v>
      </c>
      <c r="H1638" s="65"/>
      <c r="I1638" s="65"/>
      <c r="J1638" s="74">
        <v>1800000</v>
      </c>
      <c r="K1638" s="65">
        <v>12</v>
      </c>
      <c r="L1638" s="65">
        <v>665</v>
      </c>
      <c r="M1638" s="65">
        <v>70</v>
      </c>
      <c r="N1638" s="795">
        <f t="shared" si="214"/>
        <v>87449.392712550616</v>
      </c>
      <c r="O1638" s="934">
        <f t="shared" si="215"/>
        <v>1224291.4979757087</v>
      </c>
    </row>
    <row r="1639" spans="1:15">
      <c r="A1639" s="65">
        <v>6</v>
      </c>
      <c r="B1639" s="66" t="s">
        <v>1118</v>
      </c>
      <c r="C1639" s="66" t="s">
        <v>1119</v>
      </c>
      <c r="D1639" s="66" t="s">
        <v>1079</v>
      </c>
      <c r="E1639" s="68" t="s">
        <v>1120</v>
      </c>
      <c r="F1639" s="65">
        <v>4</v>
      </c>
      <c r="G1639" s="65">
        <v>4</v>
      </c>
      <c r="H1639" s="65"/>
      <c r="I1639" s="65"/>
      <c r="J1639" s="74">
        <v>1800000</v>
      </c>
      <c r="K1639" s="65">
        <v>12</v>
      </c>
      <c r="L1639" s="65">
        <v>665</v>
      </c>
      <c r="M1639" s="65">
        <v>35</v>
      </c>
      <c r="N1639" s="795">
        <f t="shared" si="214"/>
        <v>87449.392712550616</v>
      </c>
      <c r="O1639" s="934">
        <f t="shared" si="215"/>
        <v>612145.74898785434</v>
      </c>
    </row>
    <row r="1640" spans="1:15">
      <c r="A1640" s="65">
        <v>6</v>
      </c>
      <c r="B1640" s="66" t="s">
        <v>1118</v>
      </c>
      <c r="C1640" s="66" t="s">
        <v>1119</v>
      </c>
      <c r="D1640" s="66" t="s">
        <v>1076</v>
      </c>
      <c r="E1640" s="68" t="s">
        <v>1009</v>
      </c>
      <c r="F1640" s="65">
        <v>5.22</v>
      </c>
      <c r="G1640" s="65">
        <v>5.0199999999999996</v>
      </c>
      <c r="H1640" s="65">
        <v>0.2</v>
      </c>
      <c r="I1640" s="65"/>
      <c r="J1640" s="74">
        <v>1800000</v>
      </c>
      <c r="K1640" s="65">
        <v>12</v>
      </c>
      <c r="L1640" s="65">
        <v>665</v>
      </c>
      <c r="M1640" s="65">
        <v>70</v>
      </c>
      <c r="N1640" s="795">
        <f t="shared" si="214"/>
        <v>114121.45748987855</v>
      </c>
      <c r="O1640" s="934">
        <f t="shared" si="215"/>
        <v>1597700.4048582998</v>
      </c>
    </row>
    <row r="1641" spans="1:15">
      <c r="A1641" s="65">
        <v>6</v>
      </c>
      <c r="B1641" s="66" t="s">
        <v>1118</v>
      </c>
      <c r="C1641" s="66" t="s">
        <v>1119</v>
      </c>
      <c r="D1641" s="66" t="s">
        <v>1090</v>
      </c>
      <c r="E1641" s="68" t="s">
        <v>1091</v>
      </c>
      <c r="F1641" s="65">
        <v>4.34</v>
      </c>
      <c r="G1641" s="65">
        <v>4.34</v>
      </c>
      <c r="H1641" s="65"/>
      <c r="I1641" s="65"/>
      <c r="J1641" s="74">
        <v>1800000</v>
      </c>
      <c r="K1641" s="65">
        <v>12</v>
      </c>
      <c r="L1641" s="65">
        <v>665</v>
      </c>
      <c r="M1641" s="65">
        <v>35</v>
      </c>
      <c r="N1641" s="795">
        <f t="shared" si="214"/>
        <v>94882.5910931174</v>
      </c>
      <c r="O1641" s="934">
        <f t="shared" si="215"/>
        <v>664178.13765182183</v>
      </c>
    </row>
    <row r="1642" spans="1:15">
      <c r="A1642" s="65">
        <v>6</v>
      </c>
      <c r="B1642" s="66" t="s">
        <v>1118</v>
      </c>
      <c r="C1642" s="66" t="s">
        <v>1119</v>
      </c>
      <c r="D1642" s="66" t="s">
        <v>1092</v>
      </c>
      <c r="E1642" s="68" t="s">
        <v>58</v>
      </c>
      <c r="F1642" s="65">
        <v>4.68</v>
      </c>
      <c r="G1642" s="65">
        <v>4.68</v>
      </c>
      <c r="H1642" s="65"/>
      <c r="I1642" s="65"/>
      <c r="J1642" s="74">
        <v>1800000</v>
      </c>
      <c r="K1642" s="65">
        <v>12</v>
      </c>
      <c r="L1642" s="65">
        <v>665</v>
      </c>
      <c r="M1642" s="65">
        <v>70</v>
      </c>
      <c r="N1642" s="795">
        <f t="shared" si="214"/>
        <v>102315.78947368421</v>
      </c>
      <c r="O1642" s="934">
        <f t="shared" si="215"/>
        <v>1432421.0526315791</v>
      </c>
    </row>
    <row r="1643" spans="1:15">
      <c r="A1643" s="65">
        <v>6</v>
      </c>
      <c r="B1643" s="66" t="s">
        <v>1118</v>
      </c>
      <c r="C1643" s="66" t="s">
        <v>1119</v>
      </c>
      <c r="D1643" s="66" t="s">
        <v>1099</v>
      </c>
      <c r="E1643" s="68" t="s">
        <v>863</v>
      </c>
      <c r="F1643" s="65">
        <v>4.68</v>
      </c>
      <c r="G1643" s="65">
        <v>4.68</v>
      </c>
      <c r="H1643" s="65"/>
      <c r="I1643" s="65"/>
      <c r="J1643" s="74">
        <v>1800000</v>
      </c>
      <c r="K1643" s="65">
        <v>12</v>
      </c>
      <c r="L1643" s="65">
        <v>665</v>
      </c>
      <c r="M1643" s="65">
        <v>175</v>
      </c>
      <c r="N1643" s="795">
        <f t="shared" si="214"/>
        <v>102315.78947368421</v>
      </c>
      <c r="O1643" s="934">
        <f t="shared" si="215"/>
        <v>3581052.6315789474</v>
      </c>
    </row>
    <row r="1644" spans="1:15">
      <c r="A1644" s="65">
        <v>6</v>
      </c>
      <c r="B1644" s="66" t="s">
        <v>1118</v>
      </c>
      <c r="C1644" s="66" t="s">
        <v>1119</v>
      </c>
      <c r="D1644" s="66" t="s">
        <v>1099</v>
      </c>
      <c r="E1644" s="68" t="s">
        <v>1116</v>
      </c>
      <c r="F1644" s="65">
        <v>4.68</v>
      </c>
      <c r="G1644" s="65">
        <v>4.68</v>
      </c>
      <c r="H1644" s="65"/>
      <c r="I1644" s="65"/>
      <c r="J1644" s="74">
        <v>1800000</v>
      </c>
      <c r="K1644" s="65">
        <v>12</v>
      </c>
      <c r="L1644" s="65">
        <v>665</v>
      </c>
      <c r="M1644" s="65">
        <v>35</v>
      </c>
      <c r="N1644" s="795">
        <f t="shared" si="214"/>
        <v>102315.78947368421</v>
      </c>
      <c r="O1644" s="934">
        <f t="shared" si="215"/>
        <v>716210.52631578955</v>
      </c>
    </row>
    <row r="1645" spans="1:15">
      <c r="A1645" s="65">
        <v>6</v>
      </c>
      <c r="B1645" s="66" t="s">
        <v>1118</v>
      </c>
      <c r="C1645" s="66" t="s">
        <v>1119</v>
      </c>
      <c r="D1645" s="66" t="s">
        <v>1099</v>
      </c>
      <c r="E1645" s="68" t="s">
        <v>171</v>
      </c>
      <c r="F1645" s="65">
        <v>4.68</v>
      </c>
      <c r="G1645" s="65">
        <v>4.68</v>
      </c>
      <c r="H1645" s="65"/>
      <c r="I1645" s="65"/>
      <c r="J1645" s="74">
        <v>1800000</v>
      </c>
      <c r="K1645" s="65">
        <v>12</v>
      </c>
      <c r="L1645" s="65">
        <v>665</v>
      </c>
      <c r="M1645" s="65">
        <v>18</v>
      </c>
      <c r="N1645" s="795">
        <f t="shared" si="214"/>
        <v>102315.78947368421</v>
      </c>
      <c r="O1645" s="934">
        <f t="shared" si="215"/>
        <v>368336.8421052632</v>
      </c>
    </row>
    <row r="1646" spans="1:15">
      <c r="A1646" s="65">
        <v>6</v>
      </c>
      <c r="B1646" s="66" t="s">
        <v>1118</v>
      </c>
      <c r="C1646" s="66" t="s">
        <v>1119</v>
      </c>
      <c r="D1646" s="66" t="s">
        <v>1099</v>
      </c>
      <c r="E1646" s="68" t="s">
        <v>888</v>
      </c>
      <c r="F1646" s="65">
        <v>4.68</v>
      </c>
      <c r="G1646" s="65">
        <v>4.68</v>
      </c>
      <c r="H1646" s="65"/>
      <c r="I1646" s="65"/>
      <c r="J1646" s="74">
        <v>1800000</v>
      </c>
      <c r="K1646" s="65">
        <v>12</v>
      </c>
      <c r="L1646" s="65">
        <v>665</v>
      </c>
      <c r="M1646" s="65">
        <v>9</v>
      </c>
      <c r="N1646" s="795">
        <f t="shared" si="214"/>
        <v>102315.78947368421</v>
      </c>
      <c r="O1646" s="934">
        <f t="shared" si="215"/>
        <v>184168.4210526316</v>
      </c>
    </row>
    <row r="1647" spans="1:15">
      <c r="A1647" s="65">
        <v>6</v>
      </c>
      <c r="B1647" s="66" t="s">
        <v>1118</v>
      </c>
      <c r="C1647" s="66" t="s">
        <v>1119</v>
      </c>
      <c r="D1647" s="66" t="s">
        <v>1099</v>
      </c>
      <c r="E1647" s="68" t="s">
        <v>172</v>
      </c>
      <c r="F1647" s="65">
        <v>4.68</v>
      </c>
      <c r="G1647" s="65">
        <v>4.68</v>
      </c>
      <c r="H1647" s="65"/>
      <c r="I1647" s="65"/>
      <c r="J1647" s="74">
        <v>1800000</v>
      </c>
      <c r="K1647" s="65">
        <v>12</v>
      </c>
      <c r="L1647" s="65">
        <v>665</v>
      </c>
      <c r="M1647" s="65">
        <v>70</v>
      </c>
      <c r="N1647" s="795">
        <f t="shared" si="214"/>
        <v>102315.78947368421</v>
      </c>
      <c r="O1647" s="934">
        <f t="shared" si="215"/>
        <v>1432421.0526315791</v>
      </c>
    </row>
    <row r="1648" spans="1:15">
      <c r="A1648" s="65">
        <v>6</v>
      </c>
      <c r="B1648" s="66" t="s">
        <v>1118</v>
      </c>
      <c r="C1648" s="66" t="s">
        <v>1119</v>
      </c>
      <c r="D1648" s="66" t="s">
        <v>1081</v>
      </c>
      <c r="E1648" s="68" t="s">
        <v>1007</v>
      </c>
      <c r="F1648" s="65">
        <v>4.83</v>
      </c>
      <c r="G1648" s="65">
        <v>4.68</v>
      </c>
      <c r="H1648" s="65">
        <v>0.15</v>
      </c>
      <c r="I1648" s="65"/>
      <c r="J1648" s="74">
        <v>1800000</v>
      </c>
      <c r="K1648" s="65">
        <v>12</v>
      </c>
      <c r="L1648" s="65">
        <v>665</v>
      </c>
      <c r="M1648" s="65">
        <v>52</v>
      </c>
      <c r="N1648" s="795">
        <f t="shared" si="214"/>
        <v>105595.14170040486</v>
      </c>
      <c r="O1648" s="934">
        <f t="shared" si="215"/>
        <v>1098189.4736842106</v>
      </c>
    </row>
    <row r="1649" spans="1:15">
      <c r="A1649" s="65">
        <v>6</v>
      </c>
      <c r="B1649" s="66" t="s">
        <v>1118</v>
      </c>
      <c r="C1649" s="66" t="s">
        <v>1119</v>
      </c>
      <c r="D1649" s="66" t="s">
        <v>34</v>
      </c>
      <c r="E1649" s="68" t="s">
        <v>665</v>
      </c>
      <c r="F1649" s="65">
        <v>4.68</v>
      </c>
      <c r="G1649" s="65">
        <v>4.68</v>
      </c>
      <c r="H1649" s="65"/>
      <c r="I1649" s="65"/>
      <c r="J1649" s="74">
        <v>1800000</v>
      </c>
      <c r="K1649" s="65">
        <v>12</v>
      </c>
      <c r="L1649" s="65">
        <v>665</v>
      </c>
      <c r="M1649" s="65">
        <v>35</v>
      </c>
      <c r="N1649" s="795">
        <f t="shared" si="214"/>
        <v>102315.78947368421</v>
      </c>
      <c r="O1649" s="934">
        <f t="shared" si="215"/>
        <v>716210.52631578955</v>
      </c>
    </row>
    <row r="1650" spans="1:15">
      <c r="A1650" s="65">
        <v>6</v>
      </c>
      <c r="B1650" s="66" t="s">
        <v>1118</v>
      </c>
      <c r="C1650" s="66" t="s">
        <v>1119</v>
      </c>
      <c r="D1650" s="66" t="s">
        <v>1121</v>
      </c>
      <c r="E1650" s="68" t="s">
        <v>115</v>
      </c>
      <c r="F1650" s="65">
        <v>5.0199999999999996</v>
      </c>
      <c r="G1650" s="65">
        <v>5.0199999999999996</v>
      </c>
      <c r="H1650" s="65"/>
      <c r="I1650" s="65"/>
      <c r="J1650" s="74">
        <v>1800000</v>
      </c>
      <c r="K1650" s="65">
        <v>12</v>
      </c>
      <c r="L1650" s="65">
        <v>665</v>
      </c>
      <c r="M1650" s="65">
        <v>105</v>
      </c>
      <c r="N1650" s="795">
        <f t="shared" si="214"/>
        <v>109748.98785425101</v>
      </c>
      <c r="O1650" s="934">
        <f t="shared" si="215"/>
        <v>2304728.7449392714</v>
      </c>
    </row>
    <row r="1651" spans="1:15">
      <c r="A1651" s="65">
        <v>6</v>
      </c>
      <c r="B1651" s="66" t="s">
        <v>1118</v>
      </c>
      <c r="C1651" s="66" t="s">
        <v>1119</v>
      </c>
      <c r="D1651" s="66" t="s">
        <v>814</v>
      </c>
      <c r="E1651" s="68" t="s">
        <v>430</v>
      </c>
      <c r="F1651" s="65">
        <v>4</v>
      </c>
      <c r="G1651" s="65">
        <v>4</v>
      </c>
      <c r="H1651" s="65"/>
      <c r="I1651" s="65"/>
      <c r="J1651" s="74">
        <v>1800000</v>
      </c>
      <c r="K1651" s="65">
        <v>12</v>
      </c>
      <c r="L1651" s="65">
        <v>665</v>
      </c>
      <c r="M1651" s="65">
        <v>17</v>
      </c>
      <c r="N1651" s="795">
        <f t="shared" si="214"/>
        <v>87449.392712550616</v>
      </c>
      <c r="O1651" s="934">
        <f t="shared" si="215"/>
        <v>297327.93522267207</v>
      </c>
    </row>
    <row r="1652" spans="1:15">
      <c r="A1652" s="65">
        <v>6</v>
      </c>
      <c r="B1652" s="66" t="s">
        <v>1118</v>
      </c>
      <c r="C1652" s="66" t="s">
        <v>1119</v>
      </c>
      <c r="D1652" s="66" t="s">
        <v>955</v>
      </c>
      <c r="E1652" s="68" t="s">
        <v>227</v>
      </c>
      <c r="F1652" s="65">
        <v>3.99</v>
      </c>
      <c r="G1652" s="65">
        <v>3.99</v>
      </c>
      <c r="H1652" s="65"/>
      <c r="I1652" s="65"/>
      <c r="J1652" s="74">
        <v>1800000</v>
      </c>
      <c r="K1652" s="65">
        <v>12</v>
      </c>
      <c r="L1652" s="65">
        <v>665</v>
      </c>
      <c r="M1652" s="65">
        <v>18</v>
      </c>
      <c r="N1652" s="795">
        <f t="shared" si="214"/>
        <v>87230.769230769234</v>
      </c>
      <c r="O1652" s="934">
        <f t="shared" si="215"/>
        <v>314030.76923076925</v>
      </c>
    </row>
    <row r="1653" spans="1:15">
      <c r="A1653" s="65">
        <v>6</v>
      </c>
      <c r="B1653" s="66" t="s">
        <v>1118</v>
      </c>
      <c r="C1653" s="66" t="s">
        <v>1119</v>
      </c>
      <c r="D1653" s="66" t="s">
        <v>1101</v>
      </c>
      <c r="E1653" s="68" t="s">
        <v>1015</v>
      </c>
      <c r="F1653" s="65">
        <v>4.68</v>
      </c>
      <c r="G1653" s="65">
        <v>4.68</v>
      </c>
      <c r="H1653" s="65"/>
      <c r="I1653" s="65"/>
      <c r="J1653" s="74">
        <v>1800000</v>
      </c>
      <c r="K1653" s="65">
        <v>12</v>
      </c>
      <c r="L1653" s="65">
        <v>665</v>
      </c>
      <c r="M1653" s="65">
        <v>52</v>
      </c>
      <c r="N1653" s="795">
        <f t="shared" si="214"/>
        <v>102315.78947368421</v>
      </c>
      <c r="O1653" s="934">
        <f t="shared" si="215"/>
        <v>1064084.210526316</v>
      </c>
    </row>
    <row r="1654" spans="1:15">
      <c r="A1654" s="65">
        <v>7</v>
      </c>
      <c r="B1654" s="66" t="s">
        <v>1122</v>
      </c>
      <c r="C1654" s="66" t="s">
        <v>756</v>
      </c>
      <c r="D1654" s="66" t="s">
        <v>1111</v>
      </c>
      <c r="E1654" s="68" t="s">
        <v>3</v>
      </c>
      <c r="F1654" s="65">
        <v>4.68</v>
      </c>
      <c r="G1654" s="65">
        <v>4.68</v>
      </c>
      <c r="H1654" s="65"/>
      <c r="I1654" s="65"/>
      <c r="J1654" s="74">
        <v>1800000</v>
      </c>
      <c r="K1654" s="65">
        <v>12</v>
      </c>
      <c r="L1654" s="65">
        <v>665</v>
      </c>
      <c r="M1654" s="65">
        <v>72</v>
      </c>
      <c r="N1654" s="795">
        <f t="shared" si="214"/>
        <v>102315.78947368421</v>
      </c>
      <c r="O1654" s="934">
        <f t="shared" si="215"/>
        <v>1473347.3684210528</v>
      </c>
    </row>
    <row r="1655" spans="1:15">
      <c r="A1655" s="65">
        <v>7</v>
      </c>
      <c r="B1655" s="66" t="s">
        <v>1122</v>
      </c>
      <c r="C1655" s="66" t="s">
        <v>756</v>
      </c>
      <c r="D1655" s="66" t="s">
        <v>1089</v>
      </c>
      <c r="E1655" s="68" t="s">
        <v>298</v>
      </c>
      <c r="F1655" s="65">
        <v>4.83</v>
      </c>
      <c r="G1655" s="65">
        <v>4.68</v>
      </c>
      <c r="H1655" s="65">
        <v>0.15</v>
      </c>
      <c r="I1655" s="65"/>
      <c r="J1655" s="74">
        <v>1800000</v>
      </c>
      <c r="K1655" s="65">
        <v>12</v>
      </c>
      <c r="L1655" s="65">
        <v>665</v>
      </c>
      <c r="M1655" s="65">
        <v>18</v>
      </c>
      <c r="N1655" s="795">
        <f t="shared" si="214"/>
        <v>105595.14170040486</v>
      </c>
      <c r="O1655" s="934">
        <f t="shared" si="215"/>
        <v>380142.51012145751</v>
      </c>
    </row>
    <row r="1656" spans="1:15">
      <c r="A1656" s="65">
        <v>7</v>
      </c>
      <c r="B1656" s="66" t="s">
        <v>1122</v>
      </c>
      <c r="C1656" s="66" t="s">
        <v>756</v>
      </c>
      <c r="D1656" s="66" t="s">
        <v>672</v>
      </c>
      <c r="E1656" s="68" t="s">
        <v>1091</v>
      </c>
      <c r="F1656" s="65">
        <v>4</v>
      </c>
      <c r="G1656" s="65">
        <v>4</v>
      </c>
      <c r="H1656" s="65"/>
      <c r="I1656" s="65"/>
      <c r="J1656" s="74">
        <v>1800000</v>
      </c>
      <c r="K1656" s="65">
        <v>12</v>
      </c>
      <c r="L1656" s="65">
        <v>665</v>
      </c>
      <c r="M1656" s="65">
        <v>18</v>
      </c>
      <c r="N1656" s="795">
        <f t="shared" si="214"/>
        <v>87449.392712550616</v>
      </c>
      <c r="O1656" s="934">
        <f t="shared" si="215"/>
        <v>314817.81376518222</v>
      </c>
    </row>
    <row r="1657" spans="1:15">
      <c r="A1657" s="65">
        <v>7</v>
      </c>
      <c r="B1657" s="66" t="s">
        <v>1122</v>
      </c>
      <c r="C1657" s="66" t="s">
        <v>756</v>
      </c>
      <c r="D1657" s="66" t="s">
        <v>158</v>
      </c>
      <c r="E1657" s="68" t="s">
        <v>1077</v>
      </c>
      <c r="F1657" s="65">
        <v>4.34</v>
      </c>
      <c r="G1657" s="65">
        <v>4.34</v>
      </c>
      <c r="H1657" s="65"/>
      <c r="I1657" s="65"/>
      <c r="J1657" s="74">
        <v>1800000</v>
      </c>
      <c r="K1657" s="65">
        <v>12</v>
      </c>
      <c r="L1657" s="65">
        <v>665</v>
      </c>
      <c r="M1657" s="65">
        <v>36</v>
      </c>
      <c r="N1657" s="795">
        <f t="shared" si="214"/>
        <v>94882.5910931174</v>
      </c>
      <c r="O1657" s="934">
        <f t="shared" si="215"/>
        <v>683154.65587044531</v>
      </c>
    </row>
    <row r="1658" spans="1:15">
      <c r="A1658" s="65">
        <v>7</v>
      </c>
      <c r="B1658" s="66" t="s">
        <v>1122</v>
      </c>
      <c r="C1658" s="66" t="s">
        <v>756</v>
      </c>
      <c r="D1658" s="66" t="s">
        <v>158</v>
      </c>
      <c r="E1658" s="68" t="s">
        <v>1083</v>
      </c>
      <c r="F1658" s="65">
        <v>4.34</v>
      </c>
      <c r="G1658" s="65">
        <v>4.34</v>
      </c>
      <c r="H1658" s="65"/>
      <c r="I1658" s="65"/>
      <c r="J1658" s="74">
        <v>1800000</v>
      </c>
      <c r="K1658" s="65">
        <v>12</v>
      </c>
      <c r="L1658" s="65">
        <v>665</v>
      </c>
      <c r="M1658" s="65">
        <v>34</v>
      </c>
      <c r="N1658" s="795">
        <f t="shared" si="214"/>
        <v>94882.5910931174</v>
      </c>
      <c r="O1658" s="934">
        <f t="shared" si="215"/>
        <v>645201.61943319836</v>
      </c>
    </row>
    <row r="1659" spans="1:15">
      <c r="A1659" s="65">
        <v>7</v>
      </c>
      <c r="B1659" s="66" t="s">
        <v>1122</v>
      </c>
      <c r="C1659" s="66" t="s">
        <v>756</v>
      </c>
      <c r="D1659" s="66" t="s">
        <v>1079</v>
      </c>
      <c r="E1659" s="68" t="s">
        <v>1123</v>
      </c>
      <c r="F1659" s="65">
        <v>4</v>
      </c>
      <c r="G1659" s="65">
        <v>4</v>
      </c>
      <c r="H1659" s="65"/>
      <c r="I1659" s="65"/>
      <c r="J1659" s="74">
        <v>1800000</v>
      </c>
      <c r="K1659" s="65">
        <v>12</v>
      </c>
      <c r="L1659" s="65">
        <v>665</v>
      </c>
      <c r="M1659" s="65">
        <v>18</v>
      </c>
      <c r="N1659" s="795">
        <f t="shared" si="214"/>
        <v>87449.392712550616</v>
      </c>
      <c r="O1659" s="934">
        <f t="shared" si="215"/>
        <v>314817.81376518222</v>
      </c>
    </row>
    <row r="1660" spans="1:15">
      <c r="A1660" s="65">
        <v>7</v>
      </c>
      <c r="B1660" s="66" t="s">
        <v>1122</v>
      </c>
      <c r="C1660" s="66" t="s">
        <v>756</v>
      </c>
      <c r="D1660" s="66" t="s">
        <v>1117</v>
      </c>
      <c r="E1660" s="68" t="s">
        <v>1082</v>
      </c>
      <c r="F1660" s="65">
        <v>5.0199999999999996</v>
      </c>
      <c r="G1660" s="65">
        <v>5.0199999999999996</v>
      </c>
      <c r="H1660" s="65"/>
      <c r="I1660" s="65"/>
      <c r="J1660" s="74">
        <v>1800000</v>
      </c>
      <c r="K1660" s="65">
        <v>12</v>
      </c>
      <c r="L1660" s="65">
        <v>665</v>
      </c>
      <c r="M1660" s="65">
        <v>27</v>
      </c>
      <c r="N1660" s="795">
        <f t="shared" si="214"/>
        <v>109748.98785425101</v>
      </c>
      <c r="O1660" s="934">
        <f t="shared" si="215"/>
        <v>592644.53441295552</v>
      </c>
    </row>
    <row r="1661" spans="1:15">
      <c r="A1661" s="65">
        <v>8</v>
      </c>
      <c r="B1661" s="66" t="s">
        <v>1122</v>
      </c>
      <c r="C1661" s="66" t="s">
        <v>756</v>
      </c>
      <c r="D1661" s="66" t="s">
        <v>1117</v>
      </c>
      <c r="E1661" s="68" t="s">
        <v>1084</v>
      </c>
      <c r="F1661" s="65">
        <v>5.0199999999999996</v>
      </c>
      <c r="G1661" s="65">
        <v>5.0199999999999996</v>
      </c>
      <c r="H1661" s="65"/>
      <c r="I1661" s="65"/>
      <c r="J1661" s="74">
        <v>1800000</v>
      </c>
      <c r="K1661" s="65">
        <v>12</v>
      </c>
      <c r="L1661" s="65">
        <v>665</v>
      </c>
      <c r="M1661" s="65">
        <v>18</v>
      </c>
      <c r="N1661" s="795">
        <f t="shared" si="214"/>
        <v>109748.98785425101</v>
      </c>
      <c r="O1661" s="934">
        <f t="shared" si="215"/>
        <v>395096.3562753037</v>
      </c>
    </row>
    <row r="1662" spans="1:15">
      <c r="A1662" s="65">
        <v>7</v>
      </c>
      <c r="B1662" s="66" t="s">
        <v>1122</v>
      </c>
      <c r="C1662" s="66" t="s">
        <v>756</v>
      </c>
      <c r="D1662" s="66" t="s">
        <v>1124</v>
      </c>
      <c r="E1662" s="68" t="s">
        <v>1082</v>
      </c>
      <c r="F1662" s="65">
        <v>5.0199999999999996</v>
      </c>
      <c r="G1662" s="65">
        <v>5.0199999999999996</v>
      </c>
      <c r="H1662" s="65"/>
      <c r="I1662" s="65"/>
      <c r="J1662" s="74">
        <v>1800000</v>
      </c>
      <c r="K1662" s="65">
        <v>12</v>
      </c>
      <c r="L1662" s="65">
        <v>665</v>
      </c>
      <c r="M1662" s="65">
        <v>27</v>
      </c>
      <c r="N1662" s="795">
        <f t="shared" si="214"/>
        <v>109748.98785425101</v>
      </c>
      <c r="O1662" s="934">
        <f t="shared" si="215"/>
        <v>592644.53441295552</v>
      </c>
    </row>
    <row r="1663" spans="1:15">
      <c r="A1663" s="65">
        <v>7</v>
      </c>
      <c r="B1663" s="66" t="s">
        <v>1122</v>
      </c>
      <c r="C1663" s="66" t="s">
        <v>756</v>
      </c>
      <c r="D1663" s="66" t="s">
        <v>1125</v>
      </c>
      <c r="E1663" s="68" t="s">
        <v>115</v>
      </c>
      <c r="F1663" s="65">
        <v>5.0199999999999996</v>
      </c>
      <c r="G1663" s="65">
        <v>5.0199999999999996</v>
      </c>
      <c r="H1663" s="65"/>
      <c r="I1663" s="65"/>
      <c r="J1663" s="74">
        <v>1800000</v>
      </c>
      <c r="K1663" s="65">
        <v>12</v>
      </c>
      <c r="L1663" s="65">
        <v>665</v>
      </c>
      <c r="M1663" s="65">
        <v>53</v>
      </c>
      <c r="N1663" s="795">
        <f t="shared" ref="N1663:N1726" si="216">(F1663*J1663*K1663)/L1663*35/52</f>
        <v>109748.98785425101</v>
      </c>
      <c r="O1663" s="934">
        <f t="shared" si="215"/>
        <v>1163339.2712550608</v>
      </c>
    </row>
    <row r="1664" spans="1:15">
      <c r="A1664" s="65">
        <v>7</v>
      </c>
      <c r="B1664" s="66" t="s">
        <v>1122</v>
      </c>
      <c r="C1664" s="66" t="s">
        <v>756</v>
      </c>
      <c r="D1664" s="66" t="s">
        <v>1092</v>
      </c>
      <c r="E1664" s="68" t="s">
        <v>117</v>
      </c>
      <c r="F1664" s="65">
        <v>4.68</v>
      </c>
      <c r="G1664" s="65">
        <v>4.68</v>
      </c>
      <c r="H1664" s="65"/>
      <c r="I1664" s="65"/>
      <c r="J1664" s="74">
        <v>1800000</v>
      </c>
      <c r="K1664" s="65">
        <v>12</v>
      </c>
      <c r="L1664" s="65">
        <v>665</v>
      </c>
      <c r="M1664" s="65">
        <v>35</v>
      </c>
      <c r="N1664" s="795">
        <f t="shared" si="216"/>
        <v>102315.78947368421</v>
      </c>
      <c r="O1664" s="934">
        <f t="shared" si="215"/>
        <v>716210.52631578955</v>
      </c>
    </row>
    <row r="1665" spans="1:15">
      <c r="A1665" s="65">
        <v>7</v>
      </c>
      <c r="B1665" s="66" t="s">
        <v>1122</v>
      </c>
      <c r="C1665" s="66" t="s">
        <v>756</v>
      </c>
      <c r="D1665" s="66" t="s">
        <v>1126</v>
      </c>
      <c r="E1665" s="68" t="s">
        <v>863</v>
      </c>
      <c r="F1665" s="65">
        <v>4.34</v>
      </c>
      <c r="G1665" s="65">
        <v>4.34</v>
      </c>
      <c r="H1665" s="65"/>
      <c r="I1665" s="65"/>
      <c r="J1665" s="74">
        <v>1800000</v>
      </c>
      <c r="K1665" s="65">
        <v>12</v>
      </c>
      <c r="L1665" s="65">
        <v>665</v>
      </c>
      <c r="M1665" s="65">
        <v>71</v>
      </c>
      <c r="N1665" s="795">
        <f t="shared" si="216"/>
        <v>94882.5910931174</v>
      </c>
      <c r="O1665" s="934">
        <f t="shared" si="215"/>
        <v>1347332.7935222671</v>
      </c>
    </row>
    <row r="1666" spans="1:15">
      <c r="A1666" s="65">
        <v>7</v>
      </c>
      <c r="B1666" s="66" t="s">
        <v>1122</v>
      </c>
      <c r="C1666" s="66" t="s">
        <v>756</v>
      </c>
      <c r="D1666" s="66" t="s">
        <v>1126</v>
      </c>
      <c r="E1666" s="68" t="s">
        <v>665</v>
      </c>
      <c r="F1666" s="65">
        <v>4.34</v>
      </c>
      <c r="G1666" s="65">
        <v>4.34</v>
      </c>
      <c r="H1666" s="65"/>
      <c r="I1666" s="65"/>
      <c r="J1666" s="74">
        <v>1800000</v>
      </c>
      <c r="K1666" s="65">
        <v>12</v>
      </c>
      <c r="L1666" s="65">
        <v>665</v>
      </c>
      <c r="M1666" s="65">
        <v>18</v>
      </c>
      <c r="N1666" s="795">
        <f t="shared" si="216"/>
        <v>94882.5910931174</v>
      </c>
      <c r="O1666" s="934">
        <f t="shared" si="215"/>
        <v>341577.32793522265</v>
      </c>
    </row>
    <row r="1667" spans="1:15">
      <c r="A1667" s="65">
        <v>7</v>
      </c>
      <c r="B1667" s="66" t="s">
        <v>1122</v>
      </c>
      <c r="C1667" s="66" t="s">
        <v>756</v>
      </c>
      <c r="D1667" s="66" t="s">
        <v>1127</v>
      </c>
      <c r="E1667" s="68" t="s">
        <v>1086</v>
      </c>
      <c r="F1667" s="65">
        <v>4</v>
      </c>
      <c r="G1667" s="65">
        <v>4</v>
      </c>
      <c r="H1667" s="65"/>
      <c r="I1667" s="65"/>
      <c r="J1667" s="74">
        <v>1800000</v>
      </c>
      <c r="K1667" s="65">
        <v>12</v>
      </c>
      <c r="L1667" s="65">
        <v>665</v>
      </c>
      <c r="M1667" s="65">
        <v>18</v>
      </c>
      <c r="N1667" s="795">
        <f t="shared" si="216"/>
        <v>87449.392712550616</v>
      </c>
      <c r="O1667" s="934">
        <f t="shared" si="215"/>
        <v>314817.81376518222</v>
      </c>
    </row>
    <row r="1668" spans="1:15">
      <c r="A1668" s="65">
        <v>7</v>
      </c>
      <c r="B1668" s="66" t="s">
        <v>1122</v>
      </c>
      <c r="C1668" s="66" t="s">
        <v>756</v>
      </c>
      <c r="D1668" s="66" t="s">
        <v>1065</v>
      </c>
      <c r="E1668" s="68" t="s">
        <v>1087</v>
      </c>
      <c r="F1668" s="65">
        <v>3.99</v>
      </c>
      <c r="G1668" s="65">
        <v>3.99</v>
      </c>
      <c r="H1668" s="65"/>
      <c r="I1668" s="65"/>
      <c r="J1668" s="74">
        <v>1800000</v>
      </c>
      <c r="K1668" s="65">
        <v>12</v>
      </c>
      <c r="L1668" s="65">
        <v>665</v>
      </c>
      <c r="M1668" s="65">
        <v>17</v>
      </c>
      <c r="N1668" s="795">
        <f t="shared" si="216"/>
        <v>87230.769230769234</v>
      </c>
      <c r="O1668" s="934">
        <f t="shared" si="215"/>
        <v>296584.61538461543</v>
      </c>
    </row>
    <row r="1669" spans="1:15">
      <c r="A1669" s="65">
        <v>7</v>
      </c>
      <c r="B1669" s="66" t="s">
        <v>1122</v>
      </c>
      <c r="C1669" s="66" t="s">
        <v>756</v>
      </c>
      <c r="D1669" s="66" t="s">
        <v>1112</v>
      </c>
      <c r="E1669" s="68" t="s">
        <v>1083</v>
      </c>
      <c r="F1669" s="65">
        <v>5.9</v>
      </c>
      <c r="G1669" s="65">
        <v>5.7</v>
      </c>
      <c r="H1669" s="65">
        <v>0.2</v>
      </c>
      <c r="I1669" s="65"/>
      <c r="J1669" s="74">
        <v>1800000</v>
      </c>
      <c r="K1669" s="65">
        <v>12</v>
      </c>
      <c r="L1669" s="65">
        <v>665</v>
      </c>
      <c r="M1669" s="65">
        <v>18</v>
      </c>
      <c r="N1669" s="795">
        <f t="shared" si="216"/>
        <v>128987.85425101215</v>
      </c>
      <c r="O1669" s="934">
        <f t="shared" si="215"/>
        <v>464356.27530364378</v>
      </c>
    </row>
    <row r="1670" spans="1:15">
      <c r="A1670" s="65"/>
      <c r="B1670" s="71" t="s">
        <v>1128</v>
      </c>
      <c r="C1670" s="66"/>
      <c r="D1670" s="66"/>
      <c r="E1670" s="68"/>
      <c r="F1670" s="65"/>
      <c r="G1670" s="65"/>
      <c r="H1670" s="65"/>
      <c r="I1670" s="65"/>
      <c r="J1670" s="65"/>
      <c r="K1670" s="65"/>
      <c r="L1670" s="65"/>
      <c r="M1670" s="76">
        <f>SUM(M1550:M1669)</f>
        <v>6379</v>
      </c>
      <c r="N1670" s="76"/>
      <c r="O1670" s="76">
        <f t="shared" ref="O1670" si="217">SUM(O1550:O1669)</f>
        <v>131550558.70445342</v>
      </c>
    </row>
    <row r="1671" spans="1:15">
      <c r="A1671" s="8"/>
      <c r="B1671" s="956" t="s">
        <v>647</v>
      </c>
      <c r="C1671" s="8"/>
      <c r="D1671" s="9"/>
      <c r="E1671" s="9"/>
      <c r="F1671" s="9"/>
      <c r="G1671" s="9"/>
      <c r="H1671" s="9"/>
      <c r="I1671" s="9"/>
      <c r="J1671" s="9"/>
      <c r="K1671" s="9"/>
      <c r="L1671" s="9"/>
      <c r="M1671" s="10"/>
      <c r="N1671" s="795"/>
      <c r="O1671" s="934">
        <f t="shared" si="215"/>
        <v>0</v>
      </c>
    </row>
    <row r="1672" spans="1:15" ht="24">
      <c r="A1672" s="957">
        <v>1</v>
      </c>
      <c r="B1672" s="957" t="s">
        <v>1129</v>
      </c>
      <c r="C1672" s="958" t="s">
        <v>685</v>
      </c>
      <c r="D1672" s="959" t="s">
        <v>1130</v>
      </c>
      <c r="E1672" s="960" t="s">
        <v>1131</v>
      </c>
      <c r="F1672" s="961">
        <f>G1672+H1672</f>
        <v>4.68</v>
      </c>
      <c r="G1672" s="962">
        <v>4.68</v>
      </c>
      <c r="H1672" s="958"/>
      <c r="I1672" s="958"/>
      <c r="J1672" s="963">
        <v>1800000</v>
      </c>
      <c r="K1672" s="958">
        <v>12</v>
      </c>
      <c r="L1672" s="964">
        <f>19*35</f>
        <v>665</v>
      </c>
      <c r="M1672" s="65">
        <v>35</v>
      </c>
      <c r="N1672" s="795">
        <f t="shared" si="216"/>
        <v>102315.78947368421</v>
      </c>
      <c r="O1672" s="934">
        <f t="shared" si="215"/>
        <v>716210.52631578955</v>
      </c>
    </row>
    <row r="1673" spans="1:15">
      <c r="A1673" s="957">
        <v>1</v>
      </c>
      <c r="B1673" s="957" t="s">
        <v>1129</v>
      </c>
      <c r="C1673" s="958" t="s">
        <v>685</v>
      </c>
      <c r="D1673" s="959" t="s">
        <v>594</v>
      </c>
      <c r="E1673" s="1133" t="s">
        <v>1132</v>
      </c>
      <c r="F1673" s="961">
        <f>G1673+H1673</f>
        <v>4.34</v>
      </c>
      <c r="G1673" s="962">
        <v>4.34</v>
      </c>
      <c r="H1673" s="958"/>
      <c r="I1673" s="958"/>
      <c r="J1673" s="963">
        <v>1800000</v>
      </c>
      <c r="K1673" s="958">
        <v>12</v>
      </c>
      <c r="L1673" s="964">
        <f t="shared" ref="L1673:L1693" si="218">19*35</f>
        <v>665</v>
      </c>
      <c r="M1673" s="65">
        <f>2*4*4</f>
        <v>32</v>
      </c>
      <c r="N1673" s="795">
        <f t="shared" si="216"/>
        <v>94882.5910931174</v>
      </c>
      <c r="O1673" s="934">
        <f t="shared" si="215"/>
        <v>607248.58299595141</v>
      </c>
    </row>
    <row r="1674" spans="1:15">
      <c r="A1674" s="957">
        <v>1</v>
      </c>
      <c r="B1674" s="957" t="s">
        <v>1129</v>
      </c>
      <c r="C1674" s="958" t="s">
        <v>685</v>
      </c>
      <c r="D1674" s="959" t="s">
        <v>594</v>
      </c>
      <c r="E1674" s="1134"/>
      <c r="F1674" s="961">
        <f t="shared" ref="F1674:F1748" si="219">G1674+H1674</f>
        <v>4.68</v>
      </c>
      <c r="G1674" s="962">
        <v>4.68</v>
      </c>
      <c r="H1674" s="958"/>
      <c r="I1674" s="958"/>
      <c r="J1674" s="963">
        <v>1800000</v>
      </c>
      <c r="K1674" s="958">
        <v>12</v>
      </c>
      <c r="L1674" s="964">
        <f t="shared" si="218"/>
        <v>665</v>
      </c>
      <c r="M1674" s="65">
        <f>2*19</f>
        <v>38</v>
      </c>
      <c r="N1674" s="795">
        <f t="shared" si="216"/>
        <v>102315.78947368421</v>
      </c>
      <c r="O1674" s="934">
        <f t="shared" si="215"/>
        <v>777600</v>
      </c>
    </row>
    <row r="1675" spans="1:15">
      <c r="A1675" s="957">
        <v>1</v>
      </c>
      <c r="B1675" s="957" t="s">
        <v>1129</v>
      </c>
      <c r="C1675" s="958" t="s">
        <v>685</v>
      </c>
      <c r="D1675" s="959" t="s">
        <v>594</v>
      </c>
      <c r="E1675" s="1133" t="s">
        <v>1133</v>
      </c>
      <c r="F1675" s="961">
        <f>G1675+H1675</f>
        <v>4.34</v>
      </c>
      <c r="G1675" s="962">
        <v>4.34</v>
      </c>
      <c r="H1675" s="958"/>
      <c r="I1675" s="958"/>
      <c r="J1675" s="963">
        <v>1800000</v>
      </c>
      <c r="K1675" s="958">
        <v>12</v>
      </c>
      <c r="L1675" s="964">
        <f t="shared" si="218"/>
        <v>665</v>
      </c>
      <c r="M1675" s="65">
        <f>4*16</f>
        <v>64</v>
      </c>
      <c r="N1675" s="795">
        <f t="shared" si="216"/>
        <v>94882.5910931174</v>
      </c>
      <c r="O1675" s="934">
        <f t="shared" si="215"/>
        <v>1214497.1659919028</v>
      </c>
    </row>
    <row r="1676" spans="1:15">
      <c r="A1676" s="957">
        <v>1</v>
      </c>
      <c r="B1676" s="957" t="s">
        <v>1129</v>
      </c>
      <c r="C1676" s="958" t="s">
        <v>685</v>
      </c>
      <c r="D1676" s="959" t="s">
        <v>594</v>
      </c>
      <c r="E1676" s="1134"/>
      <c r="F1676" s="961">
        <f t="shared" si="219"/>
        <v>4.68</v>
      </c>
      <c r="G1676" s="962">
        <v>4.68</v>
      </c>
      <c r="H1676" s="958"/>
      <c r="I1676" s="958"/>
      <c r="J1676" s="963">
        <v>1800000</v>
      </c>
      <c r="K1676" s="958">
        <v>12</v>
      </c>
      <c r="L1676" s="964">
        <f t="shared" si="218"/>
        <v>665</v>
      </c>
      <c r="M1676" s="65">
        <f>4*19</f>
        <v>76</v>
      </c>
      <c r="N1676" s="795">
        <f t="shared" si="216"/>
        <v>102315.78947368421</v>
      </c>
      <c r="O1676" s="934">
        <f t="shared" si="215"/>
        <v>1555200</v>
      </c>
    </row>
    <row r="1677" spans="1:15">
      <c r="A1677" s="957">
        <v>1</v>
      </c>
      <c r="B1677" s="957" t="s">
        <v>1129</v>
      </c>
      <c r="C1677" s="958" t="s">
        <v>685</v>
      </c>
      <c r="D1677" s="959" t="s">
        <v>594</v>
      </c>
      <c r="E1677" s="1133" t="s">
        <v>1134</v>
      </c>
      <c r="F1677" s="961">
        <f>G1677+H1677</f>
        <v>4.34</v>
      </c>
      <c r="G1677" s="962">
        <v>4.34</v>
      </c>
      <c r="H1677" s="759"/>
      <c r="I1677" s="759"/>
      <c r="J1677" s="963">
        <v>1800000</v>
      </c>
      <c r="K1677" s="958">
        <v>12</v>
      </c>
      <c r="L1677" s="964">
        <f t="shared" si="218"/>
        <v>665</v>
      </c>
      <c r="M1677" s="65">
        <v>16</v>
      </c>
      <c r="N1677" s="795">
        <f t="shared" si="216"/>
        <v>94882.5910931174</v>
      </c>
      <c r="O1677" s="934">
        <f t="shared" si="215"/>
        <v>303624.2914979757</v>
      </c>
    </row>
    <row r="1678" spans="1:15">
      <c r="A1678" s="957">
        <v>1</v>
      </c>
      <c r="B1678" s="957" t="s">
        <v>1129</v>
      </c>
      <c r="C1678" s="958" t="s">
        <v>685</v>
      </c>
      <c r="D1678" s="959" t="s">
        <v>594</v>
      </c>
      <c r="E1678" s="1134"/>
      <c r="F1678" s="961">
        <f t="shared" si="219"/>
        <v>4.68</v>
      </c>
      <c r="G1678" s="962">
        <v>4.68</v>
      </c>
      <c r="H1678" s="759"/>
      <c r="I1678" s="759"/>
      <c r="J1678" s="963">
        <v>1800000</v>
      </c>
      <c r="K1678" s="958">
        <v>12</v>
      </c>
      <c r="L1678" s="964">
        <f t="shared" si="218"/>
        <v>665</v>
      </c>
      <c r="M1678" s="65">
        <v>19</v>
      </c>
      <c r="N1678" s="795">
        <f t="shared" si="216"/>
        <v>102315.78947368421</v>
      </c>
      <c r="O1678" s="934">
        <f t="shared" si="215"/>
        <v>388800</v>
      </c>
    </row>
    <row r="1679" spans="1:15" ht="24">
      <c r="A1679" s="957">
        <v>1</v>
      </c>
      <c r="B1679" s="957" t="s">
        <v>1129</v>
      </c>
      <c r="C1679" s="958" t="s">
        <v>685</v>
      </c>
      <c r="D1679" s="959" t="s">
        <v>1135</v>
      </c>
      <c r="E1679" s="960" t="s">
        <v>1136</v>
      </c>
      <c r="F1679" s="961">
        <f t="shared" si="219"/>
        <v>4.34</v>
      </c>
      <c r="G1679" s="962">
        <v>4.34</v>
      </c>
      <c r="H1679" s="759"/>
      <c r="I1679" s="759"/>
      <c r="J1679" s="963">
        <v>1800000</v>
      </c>
      <c r="K1679" s="958">
        <v>12</v>
      </c>
      <c r="L1679" s="964">
        <f t="shared" si="218"/>
        <v>665</v>
      </c>
      <c r="M1679" s="65">
        <v>30</v>
      </c>
      <c r="N1679" s="795">
        <f t="shared" si="216"/>
        <v>94882.5910931174</v>
      </c>
      <c r="O1679" s="934">
        <f t="shared" si="215"/>
        <v>569295.54655870446</v>
      </c>
    </row>
    <row r="1680" spans="1:15" ht="24">
      <c r="A1680" s="957">
        <v>1</v>
      </c>
      <c r="B1680" s="957" t="s">
        <v>1129</v>
      </c>
      <c r="C1680" s="958" t="s">
        <v>685</v>
      </c>
      <c r="D1680" s="959" t="s">
        <v>1137</v>
      </c>
      <c r="E1680" s="960" t="s">
        <v>1138</v>
      </c>
      <c r="F1680" s="961">
        <f t="shared" si="219"/>
        <v>4.83</v>
      </c>
      <c r="G1680" s="962">
        <v>4.68</v>
      </c>
      <c r="H1680" s="759">
        <v>0.15</v>
      </c>
      <c r="I1680" s="759"/>
      <c r="J1680" s="963">
        <v>1800000</v>
      </c>
      <c r="K1680" s="958">
        <v>12</v>
      </c>
      <c r="L1680" s="964">
        <f t="shared" si="218"/>
        <v>665</v>
      </c>
      <c r="M1680" s="65">
        <v>59</v>
      </c>
      <c r="N1680" s="795">
        <f t="shared" si="216"/>
        <v>105595.14170040486</v>
      </c>
      <c r="O1680" s="934">
        <f t="shared" si="215"/>
        <v>1246022.6720647772</v>
      </c>
    </row>
    <row r="1681" spans="1:15" ht="24">
      <c r="A1681" s="957">
        <v>1</v>
      </c>
      <c r="B1681" s="957" t="s">
        <v>1129</v>
      </c>
      <c r="C1681" s="958" t="s">
        <v>685</v>
      </c>
      <c r="D1681" s="959" t="s">
        <v>1139</v>
      </c>
      <c r="E1681" s="960" t="s">
        <v>1138</v>
      </c>
      <c r="F1681" s="961">
        <f t="shared" si="219"/>
        <v>4.68</v>
      </c>
      <c r="G1681" s="962">
        <v>4.68</v>
      </c>
      <c r="H1681" s="759"/>
      <c r="I1681" s="759"/>
      <c r="J1681" s="963">
        <v>1800000</v>
      </c>
      <c r="K1681" s="958">
        <v>12</v>
      </c>
      <c r="L1681" s="964">
        <f t="shared" si="218"/>
        <v>665</v>
      </c>
      <c r="M1681" s="65">
        <v>51</v>
      </c>
      <c r="N1681" s="795">
        <f t="shared" si="216"/>
        <v>102315.78947368421</v>
      </c>
      <c r="O1681" s="934">
        <f t="shared" si="215"/>
        <v>1043621.052631579</v>
      </c>
    </row>
    <row r="1682" spans="1:15" ht="24">
      <c r="A1682" s="957">
        <v>1</v>
      </c>
      <c r="B1682" s="957" t="s">
        <v>1129</v>
      </c>
      <c r="C1682" s="958" t="s">
        <v>685</v>
      </c>
      <c r="D1682" s="959" t="s">
        <v>1140</v>
      </c>
      <c r="E1682" s="965" t="s">
        <v>1141</v>
      </c>
      <c r="F1682" s="961">
        <f t="shared" si="219"/>
        <v>5.36</v>
      </c>
      <c r="G1682" s="962">
        <v>5.36</v>
      </c>
      <c r="H1682" s="759"/>
      <c r="I1682" s="759"/>
      <c r="J1682" s="963">
        <v>1800000</v>
      </c>
      <c r="K1682" s="958">
        <v>12</v>
      </c>
      <c r="L1682" s="964">
        <f t="shared" si="218"/>
        <v>665</v>
      </c>
      <c r="M1682" s="65">
        <v>36</v>
      </c>
      <c r="N1682" s="795">
        <f t="shared" si="216"/>
        <v>117182.18623481783</v>
      </c>
      <c r="O1682" s="934">
        <f t="shared" ref="O1682:O1745" si="220">+N1682*0.2*M1682</f>
        <v>843711.74089068838</v>
      </c>
    </row>
    <row r="1683" spans="1:15">
      <c r="A1683" s="957">
        <v>1</v>
      </c>
      <c r="B1683" s="957" t="s">
        <v>1129</v>
      </c>
      <c r="C1683" s="958" t="s">
        <v>685</v>
      </c>
      <c r="D1683" s="959" t="s">
        <v>1142</v>
      </c>
      <c r="E1683" s="960" t="s">
        <v>1143</v>
      </c>
      <c r="F1683" s="961">
        <f t="shared" si="219"/>
        <v>5.0199999999999996</v>
      </c>
      <c r="G1683" s="962">
        <v>5.0199999999999996</v>
      </c>
      <c r="H1683" s="966"/>
      <c r="I1683" s="966"/>
      <c r="J1683" s="967">
        <v>1800000</v>
      </c>
      <c r="K1683" s="968">
        <v>12</v>
      </c>
      <c r="L1683" s="964">
        <f t="shared" si="218"/>
        <v>665</v>
      </c>
      <c r="M1683" s="65">
        <v>140</v>
      </c>
      <c r="N1683" s="795">
        <f t="shared" si="216"/>
        <v>109748.98785425101</v>
      </c>
      <c r="O1683" s="934">
        <f t="shared" si="220"/>
        <v>3072971.6599190286</v>
      </c>
    </row>
    <row r="1684" spans="1:15" ht="24">
      <c r="A1684" s="957">
        <v>1</v>
      </c>
      <c r="B1684" s="957" t="s">
        <v>1129</v>
      </c>
      <c r="C1684" s="958" t="s">
        <v>685</v>
      </c>
      <c r="D1684" s="959" t="s">
        <v>1142</v>
      </c>
      <c r="E1684" s="960" t="s">
        <v>1144</v>
      </c>
      <c r="F1684" s="961">
        <f t="shared" si="219"/>
        <v>5.0199999999999996</v>
      </c>
      <c r="G1684" s="962">
        <v>5.0199999999999996</v>
      </c>
      <c r="H1684" s="958"/>
      <c r="I1684" s="958"/>
      <c r="J1684" s="963">
        <v>1800000</v>
      </c>
      <c r="K1684" s="958">
        <v>12</v>
      </c>
      <c r="L1684" s="964">
        <f t="shared" si="218"/>
        <v>665</v>
      </c>
      <c r="M1684" s="65">
        <v>53</v>
      </c>
      <c r="N1684" s="795">
        <f t="shared" si="216"/>
        <v>109748.98785425101</v>
      </c>
      <c r="O1684" s="934">
        <f t="shared" si="220"/>
        <v>1163339.2712550608</v>
      </c>
    </row>
    <row r="1685" spans="1:15" ht="24">
      <c r="A1685" s="957">
        <v>1</v>
      </c>
      <c r="B1685" s="957" t="s">
        <v>1129</v>
      </c>
      <c r="C1685" s="958" t="s">
        <v>685</v>
      </c>
      <c r="D1685" s="959" t="s">
        <v>1142</v>
      </c>
      <c r="E1685" s="960" t="s">
        <v>1145</v>
      </c>
      <c r="F1685" s="961">
        <f t="shared" si="219"/>
        <v>5.0199999999999996</v>
      </c>
      <c r="G1685" s="962">
        <v>5.0199999999999996</v>
      </c>
      <c r="H1685" s="958"/>
      <c r="I1685" s="958"/>
      <c r="J1685" s="963">
        <v>1800000</v>
      </c>
      <c r="K1685" s="958">
        <v>12</v>
      </c>
      <c r="L1685" s="964">
        <f t="shared" si="218"/>
        <v>665</v>
      </c>
      <c r="M1685" s="65">
        <v>35</v>
      </c>
      <c r="N1685" s="795">
        <f t="shared" si="216"/>
        <v>109748.98785425101</v>
      </c>
      <c r="O1685" s="934">
        <f t="shared" si="220"/>
        <v>768242.91497975716</v>
      </c>
    </row>
    <row r="1686" spans="1:15">
      <c r="A1686" s="957">
        <v>1</v>
      </c>
      <c r="B1686" s="957" t="s">
        <v>1129</v>
      </c>
      <c r="C1686" s="958" t="s">
        <v>685</v>
      </c>
      <c r="D1686" s="959" t="s">
        <v>215</v>
      </c>
      <c r="E1686" s="1133" t="s">
        <v>1146</v>
      </c>
      <c r="F1686" s="961">
        <f>G1686+H1686</f>
        <v>4.68</v>
      </c>
      <c r="G1686" s="962">
        <v>4.68</v>
      </c>
      <c r="H1686" s="958"/>
      <c r="I1686" s="958"/>
      <c r="J1686" s="963">
        <v>1800000</v>
      </c>
      <c r="K1686" s="958">
        <v>12</v>
      </c>
      <c r="L1686" s="964">
        <f t="shared" si="218"/>
        <v>665</v>
      </c>
      <c r="M1686" s="65">
        <v>28</v>
      </c>
      <c r="N1686" s="795">
        <f t="shared" si="216"/>
        <v>102315.78947368421</v>
      </c>
      <c r="O1686" s="934">
        <f t="shared" si="220"/>
        <v>572968.42105263157</v>
      </c>
    </row>
    <row r="1687" spans="1:15">
      <c r="A1687" s="957">
        <v>1</v>
      </c>
      <c r="B1687" s="957" t="s">
        <v>1129</v>
      </c>
      <c r="C1687" s="958" t="s">
        <v>685</v>
      </c>
      <c r="D1687" s="959" t="s">
        <v>215</v>
      </c>
      <c r="E1687" s="1134"/>
      <c r="F1687" s="961">
        <f t="shared" si="219"/>
        <v>5.0199999999999996</v>
      </c>
      <c r="G1687" s="962">
        <v>5.0199999999999996</v>
      </c>
      <c r="H1687" s="958"/>
      <c r="I1687" s="958"/>
      <c r="J1687" s="963">
        <v>1800000</v>
      </c>
      <c r="K1687" s="958">
        <v>12</v>
      </c>
      <c r="L1687" s="964">
        <f t="shared" si="218"/>
        <v>665</v>
      </c>
      <c r="M1687" s="65">
        <v>7</v>
      </c>
      <c r="N1687" s="795">
        <f t="shared" si="216"/>
        <v>109748.98785425101</v>
      </c>
      <c r="O1687" s="934">
        <f t="shared" si="220"/>
        <v>153648.58299595144</v>
      </c>
    </row>
    <row r="1688" spans="1:15" ht="24">
      <c r="A1688" s="957">
        <v>1</v>
      </c>
      <c r="B1688" s="957" t="s">
        <v>1129</v>
      </c>
      <c r="C1688" s="958" t="s">
        <v>685</v>
      </c>
      <c r="D1688" s="959" t="s">
        <v>1147</v>
      </c>
      <c r="E1688" s="960" t="s">
        <v>1144</v>
      </c>
      <c r="F1688" s="961">
        <f t="shared" si="219"/>
        <v>5.36</v>
      </c>
      <c r="G1688" s="962">
        <v>5.36</v>
      </c>
      <c r="H1688" s="759"/>
      <c r="I1688" s="759"/>
      <c r="J1688" s="963">
        <v>1800000</v>
      </c>
      <c r="K1688" s="958">
        <v>12</v>
      </c>
      <c r="L1688" s="964">
        <f t="shared" si="218"/>
        <v>665</v>
      </c>
      <c r="M1688" s="65">
        <v>52</v>
      </c>
      <c r="N1688" s="795">
        <f t="shared" si="216"/>
        <v>117182.18623481783</v>
      </c>
      <c r="O1688" s="934">
        <f t="shared" si="220"/>
        <v>1218694.7368421054</v>
      </c>
    </row>
    <row r="1689" spans="1:15" ht="24">
      <c r="A1689" s="957">
        <v>1</v>
      </c>
      <c r="B1689" s="957" t="s">
        <v>1129</v>
      </c>
      <c r="C1689" s="958" t="s">
        <v>685</v>
      </c>
      <c r="D1689" s="959" t="s">
        <v>1147</v>
      </c>
      <c r="E1689" s="960" t="s">
        <v>1148</v>
      </c>
      <c r="F1689" s="961">
        <f t="shared" si="219"/>
        <v>5.36</v>
      </c>
      <c r="G1689" s="962">
        <v>5.36</v>
      </c>
      <c r="H1689" s="759"/>
      <c r="I1689" s="759"/>
      <c r="J1689" s="963">
        <v>1800000</v>
      </c>
      <c r="K1689" s="958">
        <v>12</v>
      </c>
      <c r="L1689" s="964">
        <f t="shared" si="218"/>
        <v>665</v>
      </c>
      <c r="M1689" s="65">
        <v>35</v>
      </c>
      <c r="N1689" s="795">
        <f t="shared" si="216"/>
        <v>117182.18623481783</v>
      </c>
      <c r="O1689" s="934">
        <f t="shared" si="220"/>
        <v>820275.30364372488</v>
      </c>
    </row>
    <row r="1690" spans="1:15">
      <c r="A1690" s="957">
        <v>1</v>
      </c>
      <c r="B1690" s="957" t="s">
        <v>1129</v>
      </c>
      <c r="C1690" s="958" t="s">
        <v>685</v>
      </c>
      <c r="D1690" s="959" t="s">
        <v>1149</v>
      </c>
      <c r="E1690" s="960" t="s">
        <v>1150</v>
      </c>
      <c r="F1690" s="961">
        <f t="shared" si="219"/>
        <v>4.68</v>
      </c>
      <c r="G1690" s="962">
        <v>4.68</v>
      </c>
      <c r="H1690" s="759"/>
      <c r="I1690" s="759"/>
      <c r="J1690" s="963">
        <v>1800000</v>
      </c>
      <c r="K1690" s="958">
        <v>12</v>
      </c>
      <c r="L1690" s="964">
        <f t="shared" si="218"/>
        <v>665</v>
      </c>
      <c r="M1690" s="65">
        <v>105</v>
      </c>
      <c r="N1690" s="795">
        <f t="shared" si="216"/>
        <v>102315.78947368421</v>
      </c>
      <c r="O1690" s="934">
        <f t="shared" si="220"/>
        <v>2148631.5789473685</v>
      </c>
    </row>
    <row r="1691" spans="1:15" ht="24">
      <c r="A1691" s="957">
        <v>1</v>
      </c>
      <c r="B1691" s="957" t="s">
        <v>1129</v>
      </c>
      <c r="C1691" s="958" t="s">
        <v>685</v>
      </c>
      <c r="D1691" s="959" t="s">
        <v>582</v>
      </c>
      <c r="E1691" s="960" t="s">
        <v>1151</v>
      </c>
      <c r="F1691" s="961">
        <f t="shared" si="219"/>
        <v>4.2699999999999996</v>
      </c>
      <c r="G1691" s="962">
        <v>4.2699999999999996</v>
      </c>
      <c r="H1691" s="759"/>
      <c r="I1691" s="759"/>
      <c r="J1691" s="963">
        <v>1800000</v>
      </c>
      <c r="K1691" s="958">
        <v>12</v>
      </c>
      <c r="L1691" s="964">
        <f t="shared" si="218"/>
        <v>665</v>
      </c>
      <c r="M1691" s="65">
        <v>35</v>
      </c>
      <c r="N1691" s="795">
        <f t="shared" si="216"/>
        <v>93352.226720647755</v>
      </c>
      <c r="O1691" s="934">
        <f t="shared" si="220"/>
        <v>653465.58704453427</v>
      </c>
    </row>
    <row r="1692" spans="1:15" ht="24">
      <c r="A1692" s="957">
        <v>1</v>
      </c>
      <c r="B1692" s="957" t="s">
        <v>1129</v>
      </c>
      <c r="C1692" s="958" t="s">
        <v>685</v>
      </c>
      <c r="D1692" s="959" t="s">
        <v>583</v>
      </c>
      <c r="E1692" s="960" t="s">
        <v>1151</v>
      </c>
      <c r="F1692" s="757">
        <f t="shared" si="219"/>
        <v>4</v>
      </c>
      <c r="G1692" s="969">
        <v>4</v>
      </c>
      <c r="H1692" s="759"/>
      <c r="I1692" s="759"/>
      <c r="J1692" s="963">
        <v>1800000</v>
      </c>
      <c r="K1692" s="958">
        <v>12</v>
      </c>
      <c r="L1692" s="964">
        <f t="shared" si="218"/>
        <v>665</v>
      </c>
      <c r="M1692" s="65">
        <v>35</v>
      </c>
      <c r="N1692" s="795">
        <f t="shared" si="216"/>
        <v>87449.392712550616</v>
      </c>
      <c r="O1692" s="934">
        <f t="shared" si="220"/>
        <v>612145.74898785434</v>
      </c>
    </row>
    <row r="1693" spans="1:15">
      <c r="A1693" s="957">
        <v>1</v>
      </c>
      <c r="B1693" s="957" t="s">
        <v>1129</v>
      </c>
      <c r="C1693" s="958" t="s">
        <v>685</v>
      </c>
      <c r="D1693" s="959" t="s">
        <v>1152</v>
      </c>
      <c r="E1693" s="960" t="s">
        <v>1153</v>
      </c>
      <c r="F1693" s="961">
        <f>G1693+H1693</f>
        <v>4.34</v>
      </c>
      <c r="G1693" s="962">
        <v>4.34</v>
      </c>
      <c r="H1693" s="759"/>
      <c r="I1693" s="759"/>
      <c r="J1693" s="963">
        <v>1800000</v>
      </c>
      <c r="K1693" s="958">
        <v>12</v>
      </c>
      <c r="L1693" s="964">
        <f t="shared" si="218"/>
        <v>665</v>
      </c>
      <c r="M1693" s="65">
        <v>34</v>
      </c>
      <c r="N1693" s="795">
        <f t="shared" si="216"/>
        <v>94882.5910931174</v>
      </c>
      <c r="O1693" s="934">
        <f t="shared" si="220"/>
        <v>645201.61943319836</v>
      </c>
    </row>
    <row r="1694" spans="1:15" ht="24">
      <c r="A1694" s="957">
        <v>2</v>
      </c>
      <c r="B1694" s="508" t="s">
        <v>1154</v>
      </c>
      <c r="C1694" s="968" t="s">
        <v>1075</v>
      </c>
      <c r="D1694" s="959" t="s">
        <v>1155</v>
      </c>
      <c r="E1694" s="960" t="s">
        <v>1156</v>
      </c>
      <c r="F1694" s="961">
        <f t="shared" si="219"/>
        <v>5.61</v>
      </c>
      <c r="G1694" s="962">
        <v>5.36</v>
      </c>
      <c r="H1694" s="966">
        <v>0.25</v>
      </c>
      <c r="I1694" s="966"/>
      <c r="J1694" s="967">
        <v>1800000</v>
      </c>
      <c r="K1694" s="968">
        <v>12</v>
      </c>
      <c r="L1694" s="964">
        <f>19*35</f>
        <v>665</v>
      </c>
      <c r="M1694" s="65">
        <v>35</v>
      </c>
      <c r="N1694" s="795">
        <f t="shared" si="216"/>
        <v>122647.77327935224</v>
      </c>
      <c r="O1694" s="934">
        <f t="shared" si="220"/>
        <v>858534.41295546584</v>
      </c>
    </row>
    <row r="1695" spans="1:15" ht="24">
      <c r="A1695" s="957">
        <v>2</v>
      </c>
      <c r="B1695" s="508" t="s">
        <v>1154</v>
      </c>
      <c r="C1695" s="958" t="s">
        <v>1075</v>
      </c>
      <c r="D1695" s="959" t="s">
        <v>1139</v>
      </c>
      <c r="E1695" s="960" t="s">
        <v>1157</v>
      </c>
      <c r="F1695" s="961">
        <f t="shared" si="219"/>
        <v>4.68</v>
      </c>
      <c r="G1695" s="962">
        <v>4.68</v>
      </c>
      <c r="H1695" s="958"/>
      <c r="I1695" s="958"/>
      <c r="J1695" s="963">
        <v>1800000</v>
      </c>
      <c r="K1695" s="958">
        <v>12</v>
      </c>
      <c r="L1695" s="964">
        <f t="shared" ref="L1695:L1713" si="221">19*35</f>
        <v>665</v>
      </c>
      <c r="M1695" s="65">
        <v>51</v>
      </c>
      <c r="N1695" s="795">
        <f t="shared" si="216"/>
        <v>102315.78947368421</v>
      </c>
      <c r="O1695" s="934">
        <f t="shared" si="220"/>
        <v>1043621.052631579</v>
      </c>
    </row>
    <row r="1696" spans="1:15" ht="24">
      <c r="A1696" s="957">
        <v>2</v>
      </c>
      <c r="B1696" s="508" t="s">
        <v>1154</v>
      </c>
      <c r="C1696" s="968" t="s">
        <v>1075</v>
      </c>
      <c r="D1696" s="959" t="s">
        <v>472</v>
      </c>
      <c r="E1696" s="960" t="s">
        <v>1158</v>
      </c>
      <c r="F1696" s="961">
        <f t="shared" si="219"/>
        <v>4.68</v>
      </c>
      <c r="G1696" s="962">
        <v>4.68</v>
      </c>
      <c r="H1696" s="958"/>
      <c r="I1696" s="958"/>
      <c r="J1696" s="963">
        <v>1800000</v>
      </c>
      <c r="K1696" s="958">
        <v>12</v>
      </c>
      <c r="L1696" s="964">
        <f t="shared" si="221"/>
        <v>665</v>
      </c>
      <c r="M1696" s="65">
        <v>140</v>
      </c>
      <c r="N1696" s="795">
        <f t="shared" si="216"/>
        <v>102315.78947368421</v>
      </c>
      <c r="O1696" s="934">
        <f t="shared" si="220"/>
        <v>2864842.1052631582</v>
      </c>
    </row>
    <row r="1697" spans="1:15">
      <c r="A1697" s="957">
        <v>2</v>
      </c>
      <c r="B1697" s="508" t="s">
        <v>1154</v>
      </c>
      <c r="C1697" s="958" t="s">
        <v>1075</v>
      </c>
      <c r="D1697" s="959" t="s">
        <v>594</v>
      </c>
      <c r="E1697" s="1135" t="s">
        <v>1159</v>
      </c>
      <c r="F1697" s="961">
        <f>G1697+H1697</f>
        <v>4.34</v>
      </c>
      <c r="G1697" s="962">
        <v>4.34</v>
      </c>
      <c r="H1697" s="958"/>
      <c r="I1697" s="958"/>
      <c r="J1697" s="963">
        <v>1800000</v>
      </c>
      <c r="K1697" s="958">
        <v>12</v>
      </c>
      <c r="L1697" s="964">
        <f t="shared" si="221"/>
        <v>665</v>
      </c>
      <c r="M1697" s="65">
        <v>16</v>
      </c>
      <c r="N1697" s="795">
        <f t="shared" si="216"/>
        <v>94882.5910931174</v>
      </c>
      <c r="O1697" s="934">
        <f t="shared" si="220"/>
        <v>303624.2914979757</v>
      </c>
    </row>
    <row r="1698" spans="1:15">
      <c r="A1698" s="957">
        <v>2</v>
      </c>
      <c r="B1698" s="508" t="s">
        <v>1154</v>
      </c>
      <c r="C1698" s="958" t="s">
        <v>1075</v>
      </c>
      <c r="D1698" s="959" t="s">
        <v>594</v>
      </c>
      <c r="E1698" s="1136"/>
      <c r="F1698" s="961">
        <f t="shared" si="219"/>
        <v>4.68</v>
      </c>
      <c r="G1698" s="962">
        <v>4.68</v>
      </c>
      <c r="H1698" s="958"/>
      <c r="I1698" s="958"/>
      <c r="J1698" s="963">
        <v>1800000</v>
      </c>
      <c r="K1698" s="958">
        <v>12</v>
      </c>
      <c r="L1698" s="964">
        <f t="shared" si="221"/>
        <v>665</v>
      </c>
      <c r="M1698" s="65">
        <v>19</v>
      </c>
      <c r="N1698" s="795">
        <f t="shared" si="216"/>
        <v>102315.78947368421</v>
      </c>
      <c r="O1698" s="934">
        <f t="shared" si="220"/>
        <v>388800</v>
      </c>
    </row>
    <row r="1699" spans="1:15" ht="24">
      <c r="A1699" s="957">
        <v>2</v>
      </c>
      <c r="B1699" s="508" t="s">
        <v>1154</v>
      </c>
      <c r="C1699" s="968" t="s">
        <v>1075</v>
      </c>
      <c r="D1699" s="959" t="s">
        <v>1135</v>
      </c>
      <c r="E1699" s="960" t="s">
        <v>1160</v>
      </c>
      <c r="F1699" s="961">
        <f t="shared" si="219"/>
        <v>4.34</v>
      </c>
      <c r="G1699" s="962">
        <v>4.34</v>
      </c>
      <c r="H1699" s="759"/>
      <c r="I1699" s="759"/>
      <c r="J1699" s="963">
        <v>1800000</v>
      </c>
      <c r="K1699" s="958">
        <v>12</v>
      </c>
      <c r="L1699" s="964">
        <f t="shared" si="221"/>
        <v>665</v>
      </c>
      <c r="M1699" s="65">
        <v>30</v>
      </c>
      <c r="N1699" s="795">
        <f t="shared" si="216"/>
        <v>94882.5910931174</v>
      </c>
      <c r="O1699" s="934">
        <f t="shared" si="220"/>
        <v>569295.54655870446</v>
      </c>
    </row>
    <row r="1700" spans="1:15" ht="24">
      <c r="A1700" s="957">
        <v>2</v>
      </c>
      <c r="B1700" s="508" t="s">
        <v>1154</v>
      </c>
      <c r="C1700" s="958" t="s">
        <v>1075</v>
      </c>
      <c r="D1700" s="959" t="s">
        <v>1137</v>
      </c>
      <c r="E1700" s="960" t="s">
        <v>1157</v>
      </c>
      <c r="F1700" s="961">
        <f t="shared" si="219"/>
        <v>4.83</v>
      </c>
      <c r="G1700" s="962">
        <v>4.68</v>
      </c>
      <c r="H1700" s="759">
        <v>0.15</v>
      </c>
      <c r="I1700" s="759"/>
      <c r="J1700" s="963">
        <v>1800000</v>
      </c>
      <c r="K1700" s="958">
        <v>12</v>
      </c>
      <c r="L1700" s="964">
        <f t="shared" si="221"/>
        <v>665</v>
      </c>
      <c r="M1700" s="65">
        <v>59</v>
      </c>
      <c r="N1700" s="795">
        <f t="shared" si="216"/>
        <v>105595.14170040486</v>
      </c>
      <c r="O1700" s="934">
        <f t="shared" si="220"/>
        <v>1246022.6720647772</v>
      </c>
    </row>
    <row r="1701" spans="1:15">
      <c r="A1701" s="957">
        <v>2</v>
      </c>
      <c r="B1701" s="508" t="s">
        <v>1154</v>
      </c>
      <c r="C1701" s="968" t="s">
        <v>1075</v>
      </c>
      <c r="D1701" s="959" t="s">
        <v>1149</v>
      </c>
      <c r="E1701" s="960" t="s">
        <v>1161</v>
      </c>
      <c r="F1701" s="961">
        <f t="shared" si="219"/>
        <v>4.68</v>
      </c>
      <c r="G1701" s="962">
        <v>4.68</v>
      </c>
      <c r="H1701" s="759"/>
      <c r="I1701" s="759"/>
      <c r="J1701" s="963">
        <v>1800000</v>
      </c>
      <c r="K1701" s="958">
        <v>12</v>
      </c>
      <c r="L1701" s="964">
        <f t="shared" si="221"/>
        <v>665</v>
      </c>
      <c r="M1701" s="65">
        <v>105</v>
      </c>
      <c r="N1701" s="795">
        <f t="shared" si="216"/>
        <v>102315.78947368421</v>
      </c>
      <c r="O1701" s="934">
        <f t="shared" si="220"/>
        <v>2148631.5789473685</v>
      </c>
    </row>
    <row r="1702" spans="1:15" ht="24">
      <c r="A1702" s="957">
        <v>2</v>
      </c>
      <c r="B1702" s="508" t="s">
        <v>1154</v>
      </c>
      <c r="C1702" s="958" t="s">
        <v>1075</v>
      </c>
      <c r="D1702" s="959" t="s">
        <v>1140</v>
      </c>
      <c r="E1702" s="965" t="s">
        <v>1162</v>
      </c>
      <c r="F1702" s="961">
        <f t="shared" si="219"/>
        <v>5.36</v>
      </c>
      <c r="G1702" s="962">
        <v>5.36</v>
      </c>
      <c r="H1702" s="759"/>
      <c r="I1702" s="759"/>
      <c r="J1702" s="963">
        <v>1800000</v>
      </c>
      <c r="K1702" s="958">
        <v>12</v>
      </c>
      <c r="L1702" s="964">
        <f t="shared" si="221"/>
        <v>665</v>
      </c>
      <c r="M1702" s="65">
        <v>34</v>
      </c>
      <c r="N1702" s="795">
        <f t="shared" si="216"/>
        <v>117182.18623481783</v>
      </c>
      <c r="O1702" s="934">
        <f t="shared" si="220"/>
        <v>796838.86639676127</v>
      </c>
    </row>
    <row r="1703" spans="1:15">
      <c r="A1703" s="957">
        <v>2</v>
      </c>
      <c r="B1703" s="508" t="s">
        <v>1154</v>
      </c>
      <c r="C1703" s="968" t="s">
        <v>1075</v>
      </c>
      <c r="D1703" s="959" t="s">
        <v>1142</v>
      </c>
      <c r="E1703" s="960" t="s">
        <v>1163</v>
      </c>
      <c r="F1703" s="961">
        <f t="shared" si="219"/>
        <v>5.0199999999999996</v>
      </c>
      <c r="G1703" s="962">
        <v>5.0199999999999996</v>
      </c>
      <c r="H1703" s="958"/>
      <c r="I1703" s="958"/>
      <c r="J1703" s="963">
        <v>1800000</v>
      </c>
      <c r="K1703" s="958">
        <v>12</v>
      </c>
      <c r="L1703" s="964">
        <f t="shared" si="221"/>
        <v>665</v>
      </c>
      <c r="M1703" s="65">
        <v>140</v>
      </c>
      <c r="N1703" s="795">
        <f t="shared" si="216"/>
        <v>109748.98785425101</v>
      </c>
      <c r="O1703" s="934">
        <f t="shared" si="220"/>
        <v>3072971.6599190286</v>
      </c>
    </row>
    <row r="1704" spans="1:15" ht="24">
      <c r="A1704" s="957">
        <v>2</v>
      </c>
      <c r="B1704" s="508" t="s">
        <v>1154</v>
      </c>
      <c r="C1704" s="958" t="s">
        <v>1075</v>
      </c>
      <c r="D1704" s="959" t="s">
        <v>1142</v>
      </c>
      <c r="E1704" s="960" t="s">
        <v>1164</v>
      </c>
      <c r="F1704" s="961">
        <f t="shared" si="219"/>
        <v>5.0199999999999996</v>
      </c>
      <c r="G1704" s="962">
        <v>5.0199999999999996</v>
      </c>
      <c r="H1704" s="958"/>
      <c r="I1704" s="958"/>
      <c r="J1704" s="963">
        <v>1800000</v>
      </c>
      <c r="K1704" s="958">
        <v>12</v>
      </c>
      <c r="L1704" s="964">
        <f t="shared" si="221"/>
        <v>665</v>
      </c>
      <c r="M1704" s="65">
        <v>53</v>
      </c>
      <c r="N1704" s="795">
        <f t="shared" si="216"/>
        <v>109748.98785425101</v>
      </c>
      <c r="O1704" s="934">
        <f t="shared" si="220"/>
        <v>1163339.2712550608</v>
      </c>
    </row>
    <row r="1705" spans="1:15" ht="24">
      <c r="A1705" s="957">
        <v>2</v>
      </c>
      <c r="B1705" s="508" t="s">
        <v>1154</v>
      </c>
      <c r="C1705" s="968" t="s">
        <v>1075</v>
      </c>
      <c r="D1705" s="959" t="s">
        <v>1147</v>
      </c>
      <c r="E1705" s="960" t="s">
        <v>1164</v>
      </c>
      <c r="F1705" s="961">
        <f t="shared" si="219"/>
        <v>5.36</v>
      </c>
      <c r="G1705" s="962">
        <v>5.36</v>
      </c>
      <c r="H1705" s="958"/>
      <c r="I1705" s="958"/>
      <c r="J1705" s="963">
        <v>1800000</v>
      </c>
      <c r="K1705" s="958">
        <v>12</v>
      </c>
      <c r="L1705" s="964">
        <f t="shared" si="221"/>
        <v>665</v>
      </c>
      <c r="M1705" s="65">
        <v>52</v>
      </c>
      <c r="N1705" s="795">
        <f t="shared" si="216"/>
        <v>117182.18623481783</v>
      </c>
      <c r="O1705" s="934">
        <f t="shared" si="220"/>
        <v>1218694.7368421054</v>
      </c>
    </row>
    <row r="1706" spans="1:15" ht="24">
      <c r="A1706" s="957">
        <v>2</v>
      </c>
      <c r="B1706" s="508" t="s">
        <v>1154</v>
      </c>
      <c r="C1706" s="958" t="s">
        <v>1075</v>
      </c>
      <c r="D1706" s="959" t="s">
        <v>1142</v>
      </c>
      <c r="E1706" s="960" t="s">
        <v>1165</v>
      </c>
      <c r="F1706" s="961">
        <f t="shared" si="219"/>
        <v>5.0199999999999996</v>
      </c>
      <c r="G1706" s="962">
        <v>5.0199999999999996</v>
      </c>
      <c r="H1706" s="759"/>
      <c r="I1706" s="759"/>
      <c r="J1706" s="963">
        <v>1800000</v>
      </c>
      <c r="K1706" s="958">
        <v>12</v>
      </c>
      <c r="L1706" s="964">
        <f t="shared" si="221"/>
        <v>665</v>
      </c>
      <c r="M1706" s="65">
        <v>70</v>
      </c>
      <c r="N1706" s="795">
        <f t="shared" si="216"/>
        <v>109748.98785425101</v>
      </c>
      <c r="O1706" s="934">
        <f t="shared" si="220"/>
        <v>1536485.8299595143</v>
      </c>
    </row>
    <row r="1707" spans="1:15">
      <c r="A1707" s="957">
        <v>2</v>
      </c>
      <c r="B1707" s="508" t="s">
        <v>1154</v>
      </c>
      <c r="C1707" s="968" t="s">
        <v>1075</v>
      </c>
      <c r="D1707" s="959" t="s">
        <v>1137</v>
      </c>
      <c r="E1707" s="960" t="s">
        <v>1166</v>
      </c>
      <c r="F1707" s="961">
        <f t="shared" si="219"/>
        <v>4.83</v>
      </c>
      <c r="G1707" s="962">
        <v>4.68</v>
      </c>
      <c r="H1707" s="759">
        <v>0.15</v>
      </c>
      <c r="I1707" s="759"/>
      <c r="J1707" s="963">
        <v>1800000</v>
      </c>
      <c r="K1707" s="958">
        <v>12</v>
      </c>
      <c r="L1707" s="964">
        <f t="shared" si="221"/>
        <v>665</v>
      </c>
      <c r="M1707" s="65">
        <v>35</v>
      </c>
      <c r="N1707" s="795">
        <f t="shared" si="216"/>
        <v>105595.14170040486</v>
      </c>
      <c r="O1707" s="934">
        <f t="shared" si="220"/>
        <v>739165.99190283404</v>
      </c>
    </row>
    <row r="1708" spans="1:15">
      <c r="A1708" s="957">
        <v>2</v>
      </c>
      <c r="B1708" s="508" t="s">
        <v>1154</v>
      </c>
      <c r="C1708" s="958" t="s">
        <v>1075</v>
      </c>
      <c r="D1708" s="959" t="s">
        <v>215</v>
      </c>
      <c r="E1708" s="1133" t="s">
        <v>1167</v>
      </c>
      <c r="F1708" s="961">
        <f>G1708+H1708</f>
        <v>4.68</v>
      </c>
      <c r="G1708" s="962">
        <v>4.68</v>
      </c>
      <c r="H1708" s="759"/>
      <c r="I1708" s="759"/>
      <c r="J1708" s="963">
        <v>1800000</v>
      </c>
      <c r="K1708" s="958">
        <v>12</v>
      </c>
      <c r="L1708" s="964">
        <f t="shared" si="221"/>
        <v>665</v>
      </c>
      <c r="M1708" s="65">
        <v>28</v>
      </c>
      <c r="N1708" s="795">
        <f t="shared" si="216"/>
        <v>102315.78947368421</v>
      </c>
      <c r="O1708" s="934">
        <f t="shared" si="220"/>
        <v>572968.42105263157</v>
      </c>
    </row>
    <row r="1709" spans="1:15">
      <c r="A1709" s="957">
        <v>2</v>
      </c>
      <c r="B1709" s="508" t="s">
        <v>1154</v>
      </c>
      <c r="C1709" s="958" t="s">
        <v>1075</v>
      </c>
      <c r="D1709" s="959" t="s">
        <v>215</v>
      </c>
      <c r="E1709" s="1134"/>
      <c r="F1709" s="961">
        <f t="shared" si="219"/>
        <v>5.0199999999999996</v>
      </c>
      <c r="G1709" s="962">
        <v>5.0199999999999996</v>
      </c>
      <c r="H1709" s="759"/>
      <c r="I1709" s="759"/>
      <c r="J1709" s="963">
        <v>1800000</v>
      </c>
      <c r="K1709" s="958">
        <v>12</v>
      </c>
      <c r="L1709" s="964">
        <f t="shared" si="221"/>
        <v>665</v>
      </c>
      <c r="M1709" s="65">
        <v>7</v>
      </c>
      <c r="N1709" s="795">
        <f t="shared" si="216"/>
        <v>109748.98785425101</v>
      </c>
      <c r="O1709" s="934">
        <f t="shared" si="220"/>
        <v>153648.58299595144</v>
      </c>
    </row>
    <row r="1710" spans="1:15" ht="24">
      <c r="A1710" s="957">
        <v>2</v>
      </c>
      <c r="B1710" s="508" t="s">
        <v>1154</v>
      </c>
      <c r="C1710" s="968" t="s">
        <v>1075</v>
      </c>
      <c r="D1710" s="959" t="s">
        <v>582</v>
      </c>
      <c r="E1710" s="960" t="s">
        <v>1168</v>
      </c>
      <c r="F1710" s="961">
        <f t="shared" si="219"/>
        <v>4.2699999999999996</v>
      </c>
      <c r="G1710" s="962">
        <v>4.2699999999999996</v>
      </c>
      <c r="H1710" s="759"/>
      <c r="I1710" s="759"/>
      <c r="J1710" s="963">
        <v>1800000</v>
      </c>
      <c r="K1710" s="958">
        <v>12</v>
      </c>
      <c r="L1710" s="964">
        <f t="shared" si="221"/>
        <v>665</v>
      </c>
      <c r="M1710" s="65">
        <v>35</v>
      </c>
      <c r="N1710" s="795">
        <f t="shared" si="216"/>
        <v>93352.226720647755</v>
      </c>
      <c r="O1710" s="934">
        <f t="shared" si="220"/>
        <v>653465.58704453427</v>
      </c>
    </row>
    <row r="1711" spans="1:15" ht="24">
      <c r="A1711" s="957">
        <v>2</v>
      </c>
      <c r="B1711" s="508" t="s">
        <v>1154</v>
      </c>
      <c r="C1711" s="958" t="s">
        <v>1075</v>
      </c>
      <c r="D1711" s="959" t="s">
        <v>210</v>
      </c>
      <c r="E1711" s="960" t="s">
        <v>1169</v>
      </c>
      <c r="F1711" s="757">
        <f t="shared" si="219"/>
        <v>4</v>
      </c>
      <c r="G1711" s="969">
        <v>4</v>
      </c>
      <c r="H1711" s="759"/>
      <c r="I1711" s="759"/>
      <c r="J1711" s="963">
        <v>1800000</v>
      </c>
      <c r="K1711" s="958">
        <v>12</v>
      </c>
      <c r="L1711" s="964">
        <f t="shared" si="221"/>
        <v>665</v>
      </c>
      <c r="M1711" s="65">
        <v>35</v>
      </c>
      <c r="N1711" s="795">
        <f t="shared" si="216"/>
        <v>87449.392712550616</v>
      </c>
      <c r="O1711" s="934">
        <f t="shared" si="220"/>
        <v>612145.74898785434</v>
      </c>
    </row>
    <row r="1712" spans="1:15" ht="24">
      <c r="A1712" s="957">
        <v>2</v>
      </c>
      <c r="B1712" s="508" t="s">
        <v>1154</v>
      </c>
      <c r="C1712" s="968" t="s">
        <v>1075</v>
      </c>
      <c r="D1712" s="959" t="s">
        <v>210</v>
      </c>
      <c r="E1712" s="960" t="s">
        <v>1170</v>
      </c>
      <c r="F1712" s="757">
        <f t="shared" si="219"/>
        <v>4</v>
      </c>
      <c r="G1712" s="969">
        <v>4</v>
      </c>
      <c r="H1712" s="966"/>
      <c r="I1712" s="966"/>
      <c r="J1712" s="967">
        <v>1800000</v>
      </c>
      <c r="K1712" s="968">
        <v>12</v>
      </c>
      <c r="L1712" s="964">
        <f t="shared" si="221"/>
        <v>665</v>
      </c>
      <c r="M1712" s="65">
        <v>35</v>
      </c>
      <c r="N1712" s="795">
        <f t="shared" si="216"/>
        <v>87449.392712550616</v>
      </c>
      <c r="O1712" s="934">
        <f t="shared" si="220"/>
        <v>612145.74898785434</v>
      </c>
    </row>
    <row r="1713" spans="1:15">
      <c r="A1713" s="957">
        <v>3</v>
      </c>
      <c r="B1713" s="508" t="s">
        <v>1154</v>
      </c>
      <c r="C1713" s="968" t="s">
        <v>1075</v>
      </c>
      <c r="D1713" s="959" t="s">
        <v>1152</v>
      </c>
      <c r="E1713" s="960" t="s">
        <v>1171</v>
      </c>
      <c r="F1713" s="961">
        <f t="shared" si="219"/>
        <v>4.34</v>
      </c>
      <c r="G1713" s="962">
        <v>4.34</v>
      </c>
      <c r="H1713" s="759"/>
      <c r="I1713" s="759"/>
      <c r="J1713" s="963">
        <v>1800000</v>
      </c>
      <c r="K1713" s="958">
        <v>12</v>
      </c>
      <c r="L1713" s="964">
        <f t="shared" si="221"/>
        <v>665</v>
      </c>
      <c r="M1713" s="65">
        <v>36</v>
      </c>
      <c r="N1713" s="795">
        <f t="shared" si="216"/>
        <v>94882.5910931174</v>
      </c>
      <c r="O1713" s="934">
        <f t="shared" si="220"/>
        <v>683154.65587044531</v>
      </c>
    </row>
    <row r="1714" spans="1:15" ht="24">
      <c r="A1714" s="957">
        <v>3</v>
      </c>
      <c r="B1714" s="957" t="s">
        <v>1172</v>
      </c>
      <c r="C1714" s="958" t="s">
        <v>724</v>
      </c>
      <c r="D1714" s="959" t="s">
        <v>1139</v>
      </c>
      <c r="E1714" s="960" t="s">
        <v>1173</v>
      </c>
      <c r="F1714" s="961">
        <f t="shared" si="219"/>
        <v>4.68</v>
      </c>
      <c r="G1714" s="962">
        <v>4.68</v>
      </c>
      <c r="H1714" s="958"/>
      <c r="I1714" s="958"/>
      <c r="J1714" s="963">
        <v>1800000</v>
      </c>
      <c r="K1714" s="958">
        <v>12</v>
      </c>
      <c r="L1714" s="964">
        <f>19*35</f>
        <v>665</v>
      </c>
      <c r="M1714" s="65">
        <v>52</v>
      </c>
      <c r="N1714" s="795">
        <f t="shared" si="216"/>
        <v>102315.78947368421</v>
      </c>
      <c r="O1714" s="934">
        <f t="shared" si="220"/>
        <v>1064084.210526316</v>
      </c>
    </row>
    <row r="1715" spans="1:15">
      <c r="A1715" s="957">
        <v>3</v>
      </c>
      <c r="B1715" s="957" t="s">
        <v>1172</v>
      </c>
      <c r="C1715" s="958" t="s">
        <v>724</v>
      </c>
      <c r="D1715" s="959" t="s">
        <v>594</v>
      </c>
      <c r="E1715" s="1135" t="s">
        <v>1174</v>
      </c>
      <c r="F1715" s="961">
        <f>G1715+H1715</f>
        <v>4.34</v>
      </c>
      <c r="G1715" s="962">
        <v>4.34</v>
      </c>
      <c r="H1715" s="958"/>
      <c r="I1715" s="958"/>
      <c r="J1715" s="963">
        <v>1800000</v>
      </c>
      <c r="K1715" s="958">
        <v>12</v>
      </c>
      <c r="L1715" s="964">
        <f t="shared" ref="L1715:L1732" si="222">19*35</f>
        <v>665</v>
      </c>
      <c r="M1715" s="65">
        <v>16</v>
      </c>
      <c r="N1715" s="795">
        <f t="shared" si="216"/>
        <v>94882.5910931174</v>
      </c>
      <c r="O1715" s="934">
        <f t="shared" si="220"/>
        <v>303624.2914979757</v>
      </c>
    </row>
    <row r="1716" spans="1:15">
      <c r="A1716" s="957">
        <v>3</v>
      </c>
      <c r="B1716" s="957" t="s">
        <v>1172</v>
      </c>
      <c r="C1716" s="958" t="s">
        <v>724</v>
      </c>
      <c r="D1716" s="959" t="s">
        <v>594</v>
      </c>
      <c r="E1716" s="1136"/>
      <c r="F1716" s="961">
        <f t="shared" si="219"/>
        <v>4.68</v>
      </c>
      <c r="G1716" s="962">
        <v>4.68</v>
      </c>
      <c r="H1716" s="958"/>
      <c r="I1716" s="958"/>
      <c r="J1716" s="963">
        <v>1800000</v>
      </c>
      <c r="K1716" s="958">
        <v>12</v>
      </c>
      <c r="L1716" s="964">
        <f t="shared" si="222"/>
        <v>665</v>
      </c>
      <c r="M1716" s="65">
        <v>19</v>
      </c>
      <c r="N1716" s="795">
        <f t="shared" si="216"/>
        <v>102315.78947368421</v>
      </c>
      <c r="O1716" s="934">
        <f t="shared" si="220"/>
        <v>388800</v>
      </c>
    </row>
    <row r="1717" spans="1:15">
      <c r="A1717" s="957">
        <v>3</v>
      </c>
      <c r="B1717" s="957" t="s">
        <v>1172</v>
      </c>
      <c r="C1717" s="958" t="s">
        <v>724</v>
      </c>
      <c r="D1717" s="959" t="s">
        <v>820</v>
      </c>
      <c r="E1717" s="960" t="s">
        <v>1175</v>
      </c>
      <c r="F1717" s="961">
        <f t="shared" si="219"/>
        <v>5.22</v>
      </c>
      <c r="G1717" s="962">
        <v>5.0199999999999996</v>
      </c>
      <c r="H1717" s="958">
        <v>0.2</v>
      </c>
      <c r="I1717" s="958"/>
      <c r="J1717" s="963">
        <v>1800000</v>
      </c>
      <c r="K1717" s="958">
        <v>12</v>
      </c>
      <c r="L1717" s="964">
        <f t="shared" si="222"/>
        <v>665</v>
      </c>
      <c r="M1717" s="65">
        <v>140</v>
      </c>
      <c r="N1717" s="795">
        <f t="shared" si="216"/>
        <v>114121.45748987855</v>
      </c>
      <c r="O1717" s="934">
        <f t="shared" si="220"/>
        <v>3195400.8097165995</v>
      </c>
    </row>
    <row r="1718" spans="1:15" ht="24">
      <c r="A1718" s="957">
        <v>3</v>
      </c>
      <c r="B1718" s="957" t="s">
        <v>1172</v>
      </c>
      <c r="C1718" s="958" t="s">
        <v>724</v>
      </c>
      <c r="D1718" s="959" t="s">
        <v>820</v>
      </c>
      <c r="E1718" s="960" t="s">
        <v>1176</v>
      </c>
      <c r="F1718" s="961">
        <f t="shared" si="219"/>
        <v>5.22</v>
      </c>
      <c r="G1718" s="962">
        <v>5.0199999999999996</v>
      </c>
      <c r="H1718" s="958">
        <v>0.2</v>
      </c>
      <c r="I1718" s="958"/>
      <c r="J1718" s="963">
        <v>1800000</v>
      </c>
      <c r="K1718" s="958">
        <v>12</v>
      </c>
      <c r="L1718" s="964">
        <f t="shared" si="222"/>
        <v>665</v>
      </c>
      <c r="M1718" s="65">
        <v>35</v>
      </c>
      <c r="N1718" s="795">
        <f t="shared" si="216"/>
        <v>114121.45748987855</v>
      </c>
      <c r="O1718" s="934">
        <f t="shared" si="220"/>
        <v>798850.20242914988</v>
      </c>
    </row>
    <row r="1719" spans="1:15" ht="24">
      <c r="A1719" s="957">
        <v>3</v>
      </c>
      <c r="B1719" s="957" t="s">
        <v>1172</v>
      </c>
      <c r="C1719" s="958" t="s">
        <v>724</v>
      </c>
      <c r="D1719" s="959" t="s">
        <v>1137</v>
      </c>
      <c r="E1719" s="960" t="s">
        <v>1177</v>
      </c>
      <c r="F1719" s="961">
        <f t="shared" si="219"/>
        <v>4.83</v>
      </c>
      <c r="G1719" s="962">
        <v>4.68</v>
      </c>
      <c r="H1719" s="759">
        <v>0.15</v>
      </c>
      <c r="I1719" s="958"/>
      <c r="J1719" s="963">
        <v>1800000</v>
      </c>
      <c r="K1719" s="958">
        <v>12</v>
      </c>
      <c r="L1719" s="964">
        <f t="shared" si="222"/>
        <v>665</v>
      </c>
      <c r="M1719" s="65">
        <v>88</v>
      </c>
      <c r="N1719" s="795">
        <f t="shared" si="216"/>
        <v>105595.14170040486</v>
      </c>
      <c r="O1719" s="934">
        <f t="shared" si="220"/>
        <v>1858474.4939271254</v>
      </c>
    </row>
    <row r="1720" spans="1:15">
      <c r="A1720" s="957">
        <v>3</v>
      </c>
      <c r="B1720" s="957" t="s">
        <v>1172</v>
      </c>
      <c r="C1720" s="958" t="s">
        <v>724</v>
      </c>
      <c r="D1720" s="959" t="s">
        <v>1178</v>
      </c>
      <c r="E1720" s="1135" t="s">
        <v>1179</v>
      </c>
      <c r="F1720" s="961">
        <f t="shared" si="219"/>
        <v>4.34</v>
      </c>
      <c r="G1720" s="962">
        <v>4.34</v>
      </c>
      <c r="H1720" s="958"/>
      <c r="I1720" s="958"/>
      <c r="J1720" s="967">
        <v>1800000</v>
      </c>
      <c r="K1720" s="968">
        <v>12</v>
      </c>
      <c r="L1720" s="964">
        <f t="shared" si="222"/>
        <v>665</v>
      </c>
      <c r="M1720" s="65">
        <v>4</v>
      </c>
      <c r="N1720" s="795">
        <f t="shared" si="216"/>
        <v>94882.5910931174</v>
      </c>
      <c r="O1720" s="934">
        <f t="shared" si="220"/>
        <v>75906.072874493926</v>
      </c>
    </row>
    <row r="1721" spans="1:15">
      <c r="A1721" s="957">
        <v>3</v>
      </c>
      <c r="B1721" s="957" t="s">
        <v>1172</v>
      </c>
      <c r="C1721" s="958" t="s">
        <v>724</v>
      </c>
      <c r="D1721" s="959" t="s">
        <v>1178</v>
      </c>
      <c r="E1721" s="1136"/>
      <c r="F1721" s="961">
        <f t="shared" si="219"/>
        <v>4.68</v>
      </c>
      <c r="G1721" s="962">
        <v>4.68</v>
      </c>
      <c r="H1721" s="958"/>
      <c r="I1721" s="958"/>
      <c r="J1721" s="967">
        <v>1800000</v>
      </c>
      <c r="K1721" s="968">
        <v>12</v>
      </c>
      <c r="L1721" s="964">
        <f t="shared" si="222"/>
        <v>665</v>
      </c>
      <c r="M1721" s="65">
        <v>31</v>
      </c>
      <c r="N1721" s="795">
        <f t="shared" si="216"/>
        <v>102315.78947368421</v>
      </c>
      <c r="O1721" s="934">
        <f t="shared" si="220"/>
        <v>634357.89473684214</v>
      </c>
    </row>
    <row r="1722" spans="1:15" ht="24">
      <c r="A1722" s="957">
        <v>3</v>
      </c>
      <c r="B1722" s="957" t="s">
        <v>1172</v>
      </c>
      <c r="C1722" s="958" t="s">
        <v>724</v>
      </c>
      <c r="D1722" s="959" t="s">
        <v>1140</v>
      </c>
      <c r="E1722" s="965" t="s">
        <v>1180</v>
      </c>
      <c r="F1722" s="961">
        <f t="shared" si="219"/>
        <v>5.36</v>
      </c>
      <c r="G1722" s="962">
        <v>5.36</v>
      </c>
      <c r="H1722" s="958"/>
      <c r="I1722" s="958"/>
      <c r="J1722" s="963">
        <v>1800000</v>
      </c>
      <c r="K1722" s="958">
        <v>12</v>
      </c>
      <c r="L1722" s="964">
        <f t="shared" si="222"/>
        <v>665</v>
      </c>
      <c r="M1722" s="65">
        <v>70</v>
      </c>
      <c r="N1722" s="795">
        <f t="shared" si="216"/>
        <v>117182.18623481783</v>
      </c>
      <c r="O1722" s="934">
        <f t="shared" si="220"/>
        <v>1640550.6072874498</v>
      </c>
    </row>
    <row r="1723" spans="1:15">
      <c r="A1723" s="957">
        <v>3</v>
      </c>
      <c r="B1723" s="957" t="s">
        <v>1172</v>
      </c>
      <c r="C1723" s="958" t="s">
        <v>724</v>
      </c>
      <c r="D1723" s="959" t="s">
        <v>1181</v>
      </c>
      <c r="E1723" s="960" t="s">
        <v>1182</v>
      </c>
      <c r="F1723" s="961">
        <f t="shared" si="219"/>
        <v>4.32</v>
      </c>
      <c r="G1723" s="962">
        <v>4.32</v>
      </c>
      <c r="H1723" s="958"/>
      <c r="I1723" s="958"/>
      <c r="J1723" s="963">
        <v>1800000</v>
      </c>
      <c r="K1723" s="958">
        <v>12</v>
      </c>
      <c r="L1723" s="964">
        <f t="shared" si="222"/>
        <v>665</v>
      </c>
      <c r="M1723" s="65">
        <v>140</v>
      </c>
      <c r="N1723" s="795">
        <f t="shared" si="216"/>
        <v>94445.34412955468</v>
      </c>
      <c r="O1723" s="934">
        <f t="shared" si="220"/>
        <v>2644469.6356275314</v>
      </c>
    </row>
    <row r="1724" spans="1:15" ht="24">
      <c r="A1724" s="957">
        <v>3</v>
      </c>
      <c r="B1724" s="957" t="s">
        <v>1172</v>
      </c>
      <c r="C1724" s="958" t="s">
        <v>724</v>
      </c>
      <c r="D1724" s="959" t="s">
        <v>1183</v>
      </c>
      <c r="E1724" s="960" t="s">
        <v>1184</v>
      </c>
      <c r="F1724" s="961">
        <f t="shared" si="219"/>
        <v>4.68</v>
      </c>
      <c r="G1724" s="962">
        <v>4.68</v>
      </c>
      <c r="H1724" s="958"/>
      <c r="I1724" s="958"/>
      <c r="J1724" s="963">
        <v>1800000</v>
      </c>
      <c r="K1724" s="958">
        <v>12</v>
      </c>
      <c r="L1724" s="964">
        <f t="shared" si="222"/>
        <v>665</v>
      </c>
      <c r="M1724" s="65">
        <v>53</v>
      </c>
      <c r="N1724" s="795">
        <f t="shared" si="216"/>
        <v>102315.78947368421</v>
      </c>
      <c r="O1724" s="934">
        <f t="shared" si="220"/>
        <v>1084547.3684210528</v>
      </c>
    </row>
    <row r="1725" spans="1:15" ht="24">
      <c r="A1725" s="957">
        <v>3</v>
      </c>
      <c r="B1725" s="957" t="s">
        <v>1172</v>
      </c>
      <c r="C1725" s="958" t="s">
        <v>724</v>
      </c>
      <c r="D1725" s="959" t="s">
        <v>1183</v>
      </c>
      <c r="E1725" s="960" t="s">
        <v>1185</v>
      </c>
      <c r="F1725" s="961">
        <f t="shared" si="219"/>
        <v>4.68</v>
      </c>
      <c r="G1725" s="962">
        <v>4.68</v>
      </c>
      <c r="H1725" s="958"/>
      <c r="I1725" s="958"/>
      <c r="J1725" s="963">
        <v>1800000</v>
      </c>
      <c r="K1725" s="958">
        <v>12</v>
      </c>
      <c r="L1725" s="964">
        <f t="shared" si="222"/>
        <v>665</v>
      </c>
      <c r="M1725" s="65">
        <v>35</v>
      </c>
      <c r="N1725" s="795">
        <f t="shared" si="216"/>
        <v>102315.78947368421</v>
      </c>
      <c r="O1725" s="934">
        <f t="shared" si="220"/>
        <v>716210.52631578955</v>
      </c>
    </row>
    <row r="1726" spans="1:15" ht="24">
      <c r="A1726" s="957">
        <v>3</v>
      </c>
      <c r="B1726" s="957" t="s">
        <v>1172</v>
      </c>
      <c r="C1726" s="958" t="s">
        <v>724</v>
      </c>
      <c r="D1726" s="959" t="s">
        <v>1183</v>
      </c>
      <c r="E1726" s="960" t="s">
        <v>1186</v>
      </c>
      <c r="F1726" s="961">
        <f t="shared" si="219"/>
        <v>4.68</v>
      </c>
      <c r="G1726" s="962">
        <v>4.68</v>
      </c>
      <c r="H1726" s="958"/>
      <c r="I1726" s="958"/>
      <c r="J1726" s="963">
        <v>1800000</v>
      </c>
      <c r="K1726" s="958">
        <v>12</v>
      </c>
      <c r="L1726" s="964">
        <f t="shared" si="222"/>
        <v>665</v>
      </c>
      <c r="M1726" s="65">
        <v>70</v>
      </c>
      <c r="N1726" s="795">
        <f t="shared" si="216"/>
        <v>102315.78947368421</v>
      </c>
      <c r="O1726" s="934">
        <f t="shared" si="220"/>
        <v>1432421.0526315791</v>
      </c>
    </row>
    <row r="1727" spans="1:15" ht="24">
      <c r="A1727" s="957">
        <v>3</v>
      </c>
      <c r="B1727" s="957" t="s">
        <v>1172</v>
      </c>
      <c r="C1727" s="958" t="s">
        <v>724</v>
      </c>
      <c r="D1727" s="959" t="s">
        <v>1147</v>
      </c>
      <c r="E1727" s="960" t="s">
        <v>1184</v>
      </c>
      <c r="F1727" s="961">
        <f t="shared" si="219"/>
        <v>5.36</v>
      </c>
      <c r="G1727" s="962">
        <v>5.36</v>
      </c>
      <c r="H1727" s="958"/>
      <c r="I1727" s="958"/>
      <c r="J1727" s="967">
        <v>1800000</v>
      </c>
      <c r="K1727" s="968">
        <v>12</v>
      </c>
      <c r="L1727" s="964">
        <f t="shared" si="222"/>
        <v>665</v>
      </c>
      <c r="M1727" s="65">
        <v>52</v>
      </c>
      <c r="N1727" s="795">
        <f t="shared" ref="N1727:N1790" si="223">(F1727*J1727*K1727)/L1727*35/52</f>
        <v>117182.18623481783</v>
      </c>
      <c r="O1727" s="934">
        <f t="shared" si="220"/>
        <v>1218694.7368421054</v>
      </c>
    </row>
    <row r="1728" spans="1:15">
      <c r="A1728" s="957">
        <v>3</v>
      </c>
      <c r="B1728" s="957" t="s">
        <v>1172</v>
      </c>
      <c r="C1728" s="958" t="s">
        <v>724</v>
      </c>
      <c r="D1728" s="959" t="s">
        <v>443</v>
      </c>
      <c r="E1728" s="960" t="s">
        <v>1187</v>
      </c>
      <c r="F1728" s="961">
        <f t="shared" si="219"/>
        <v>4.83</v>
      </c>
      <c r="G1728" s="962">
        <v>4.68</v>
      </c>
      <c r="H1728" s="958">
        <v>0.15</v>
      </c>
      <c r="I1728" s="958"/>
      <c r="J1728" s="963">
        <v>1800000</v>
      </c>
      <c r="K1728" s="958">
        <v>12</v>
      </c>
      <c r="L1728" s="964">
        <f t="shared" si="222"/>
        <v>665</v>
      </c>
      <c r="M1728" s="65">
        <v>105</v>
      </c>
      <c r="N1728" s="795">
        <f t="shared" si="223"/>
        <v>105595.14170040486</v>
      </c>
      <c r="O1728" s="934">
        <f t="shared" si="220"/>
        <v>2217497.9757085019</v>
      </c>
    </row>
    <row r="1729" spans="1:15" ht="24">
      <c r="A1729" s="957">
        <v>3</v>
      </c>
      <c r="B1729" s="957" t="s">
        <v>1172</v>
      </c>
      <c r="C1729" s="958" t="s">
        <v>724</v>
      </c>
      <c r="D1729" s="959" t="s">
        <v>582</v>
      </c>
      <c r="E1729" s="960" t="s">
        <v>1188</v>
      </c>
      <c r="F1729" s="961">
        <f t="shared" si="219"/>
        <v>4.2699999999999996</v>
      </c>
      <c r="G1729" s="962">
        <v>4.2699999999999996</v>
      </c>
      <c r="H1729" s="958"/>
      <c r="I1729" s="958"/>
      <c r="J1729" s="963">
        <v>1800000</v>
      </c>
      <c r="K1729" s="958">
        <v>12</v>
      </c>
      <c r="L1729" s="964">
        <f t="shared" si="222"/>
        <v>665</v>
      </c>
      <c r="M1729" s="65">
        <v>35</v>
      </c>
      <c r="N1729" s="795">
        <f t="shared" si="223"/>
        <v>93352.226720647755</v>
      </c>
      <c r="O1729" s="934">
        <f t="shared" si="220"/>
        <v>653465.58704453427</v>
      </c>
    </row>
    <row r="1730" spans="1:15" ht="24">
      <c r="A1730" s="957">
        <v>3</v>
      </c>
      <c r="B1730" s="957" t="s">
        <v>1172</v>
      </c>
      <c r="C1730" s="958" t="s">
        <v>724</v>
      </c>
      <c r="D1730" s="959" t="s">
        <v>583</v>
      </c>
      <c r="E1730" s="960" t="s">
        <v>1188</v>
      </c>
      <c r="F1730" s="757">
        <f t="shared" si="219"/>
        <v>4</v>
      </c>
      <c r="G1730" s="969">
        <v>4</v>
      </c>
      <c r="H1730" s="958"/>
      <c r="I1730" s="958"/>
      <c r="J1730" s="963">
        <v>1800000</v>
      </c>
      <c r="K1730" s="958">
        <v>12</v>
      </c>
      <c r="L1730" s="964">
        <f t="shared" si="222"/>
        <v>665</v>
      </c>
      <c r="M1730" s="65">
        <v>35</v>
      </c>
      <c r="N1730" s="795">
        <f t="shared" si="223"/>
        <v>87449.392712550616</v>
      </c>
      <c r="O1730" s="934">
        <f t="shared" si="220"/>
        <v>612145.74898785434</v>
      </c>
    </row>
    <row r="1731" spans="1:15">
      <c r="A1731" s="957">
        <v>3</v>
      </c>
      <c r="B1731" s="957" t="s">
        <v>1172</v>
      </c>
      <c r="C1731" s="958" t="s">
        <v>724</v>
      </c>
      <c r="D1731" s="959" t="s">
        <v>215</v>
      </c>
      <c r="E1731" s="1133" t="s">
        <v>1189</v>
      </c>
      <c r="F1731" s="961">
        <f>G1731+H1731</f>
        <v>4.68</v>
      </c>
      <c r="G1731" s="962">
        <v>4.68</v>
      </c>
      <c r="H1731" s="958"/>
      <c r="I1731" s="958"/>
      <c r="J1731" s="963">
        <v>1800000</v>
      </c>
      <c r="K1731" s="958">
        <v>12</v>
      </c>
      <c r="L1731" s="964">
        <f t="shared" si="222"/>
        <v>665</v>
      </c>
      <c r="M1731" s="65">
        <v>28</v>
      </c>
      <c r="N1731" s="795">
        <f t="shared" si="223"/>
        <v>102315.78947368421</v>
      </c>
      <c r="O1731" s="934">
        <f t="shared" si="220"/>
        <v>572968.42105263157</v>
      </c>
    </row>
    <row r="1732" spans="1:15">
      <c r="A1732" s="957">
        <v>3</v>
      </c>
      <c r="B1732" s="957" t="s">
        <v>1172</v>
      </c>
      <c r="C1732" s="958" t="s">
        <v>724</v>
      </c>
      <c r="D1732" s="959" t="s">
        <v>215</v>
      </c>
      <c r="E1732" s="1134"/>
      <c r="F1732" s="961">
        <f t="shared" si="219"/>
        <v>5.0199999999999996</v>
      </c>
      <c r="G1732" s="962">
        <v>5.0199999999999996</v>
      </c>
      <c r="H1732" s="958"/>
      <c r="I1732" s="958"/>
      <c r="J1732" s="963">
        <v>1800000</v>
      </c>
      <c r="K1732" s="958">
        <v>12</v>
      </c>
      <c r="L1732" s="964">
        <f t="shared" si="222"/>
        <v>665</v>
      </c>
      <c r="M1732" s="65">
        <v>7</v>
      </c>
      <c r="N1732" s="795">
        <f t="shared" si="223"/>
        <v>109748.98785425101</v>
      </c>
      <c r="O1732" s="934">
        <f t="shared" si="220"/>
        <v>153648.58299595144</v>
      </c>
    </row>
    <row r="1733" spans="1:15" ht="24">
      <c r="A1733" s="957">
        <v>4</v>
      </c>
      <c r="B1733" s="957" t="s">
        <v>1190</v>
      </c>
      <c r="C1733" s="958" t="s">
        <v>819</v>
      </c>
      <c r="D1733" s="959" t="s">
        <v>1155</v>
      </c>
      <c r="E1733" s="960" t="s">
        <v>1191</v>
      </c>
      <c r="F1733" s="961">
        <f t="shared" si="219"/>
        <v>5.61</v>
      </c>
      <c r="G1733" s="962">
        <v>5.36</v>
      </c>
      <c r="H1733" s="958">
        <v>0.25</v>
      </c>
      <c r="I1733" s="958"/>
      <c r="J1733" s="963">
        <v>1800000</v>
      </c>
      <c r="K1733" s="958">
        <v>12</v>
      </c>
      <c r="L1733" s="964">
        <f>19*35</f>
        <v>665</v>
      </c>
      <c r="M1733" s="65">
        <v>35</v>
      </c>
      <c r="N1733" s="795">
        <f t="shared" si="223"/>
        <v>122647.77327935224</v>
      </c>
      <c r="O1733" s="934">
        <f t="shared" si="220"/>
        <v>858534.41295546584</v>
      </c>
    </row>
    <row r="1734" spans="1:15">
      <c r="A1734" s="957">
        <v>4</v>
      </c>
      <c r="B1734" s="957" t="s">
        <v>1190</v>
      </c>
      <c r="C1734" s="958" t="s">
        <v>819</v>
      </c>
      <c r="D1734" s="959" t="s">
        <v>1130</v>
      </c>
      <c r="E1734" s="960" t="s">
        <v>1192</v>
      </c>
      <c r="F1734" s="961">
        <f t="shared" si="219"/>
        <v>4.68</v>
      </c>
      <c r="G1734" s="962">
        <v>4.68</v>
      </c>
      <c r="H1734" s="958"/>
      <c r="I1734" s="958"/>
      <c r="J1734" s="963">
        <v>1800000</v>
      </c>
      <c r="K1734" s="958">
        <v>12</v>
      </c>
      <c r="L1734" s="964">
        <f t="shared" ref="L1734:L1751" si="224">19*35</f>
        <v>665</v>
      </c>
      <c r="M1734" s="65">
        <v>140</v>
      </c>
      <c r="N1734" s="795">
        <f t="shared" si="223"/>
        <v>102315.78947368421</v>
      </c>
      <c r="O1734" s="934">
        <f t="shared" si="220"/>
        <v>2864842.1052631582</v>
      </c>
    </row>
    <row r="1735" spans="1:15" ht="24">
      <c r="A1735" s="957">
        <v>4</v>
      </c>
      <c r="B1735" s="957" t="s">
        <v>1190</v>
      </c>
      <c r="C1735" s="958" t="s">
        <v>819</v>
      </c>
      <c r="D1735" s="959" t="s">
        <v>1139</v>
      </c>
      <c r="E1735" s="960" t="s">
        <v>1193</v>
      </c>
      <c r="F1735" s="961">
        <f t="shared" si="219"/>
        <v>4.68</v>
      </c>
      <c r="G1735" s="962">
        <v>4.68</v>
      </c>
      <c r="H1735" s="958"/>
      <c r="I1735" s="958"/>
      <c r="J1735" s="963">
        <v>1800000</v>
      </c>
      <c r="K1735" s="958">
        <v>12</v>
      </c>
      <c r="L1735" s="964">
        <f t="shared" si="224"/>
        <v>665</v>
      </c>
      <c r="M1735" s="65">
        <v>47</v>
      </c>
      <c r="N1735" s="795">
        <f t="shared" si="223"/>
        <v>102315.78947368421</v>
      </c>
      <c r="O1735" s="934">
        <f t="shared" si="220"/>
        <v>961768.42105263169</v>
      </c>
    </row>
    <row r="1736" spans="1:15" ht="24">
      <c r="A1736" s="957">
        <v>4</v>
      </c>
      <c r="B1736" s="957" t="s">
        <v>1190</v>
      </c>
      <c r="C1736" s="958" t="s">
        <v>819</v>
      </c>
      <c r="D1736" s="959" t="s">
        <v>1135</v>
      </c>
      <c r="E1736" s="960" t="s">
        <v>1193</v>
      </c>
      <c r="F1736" s="961">
        <v>4.34</v>
      </c>
      <c r="G1736" s="962">
        <v>4.34</v>
      </c>
      <c r="H1736" s="958"/>
      <c r="I1736" s="958"/>
      <c r="J1736" s="963">
        <v>1800000</v>
      </c>
      <c r="K1736" s="958">
        <v>12</v>
      </c>
      <c r="L1736" s="964">
        <f t="shared" si="224"/>
        <v>665</v>
      </c>
      <c r="M1736" s="65">
        <v>46</v>
      </c>
      <c r="N1736" s="795">
        <f t="shared" si="223"/>
        <v>94882.5910931174</v>
      </c>
      <c r="O1736" s="934">
        <f t="shared" si="220"/>
        <v>872919.83805668016</v>
      </c>
    </row>
    <row r="1737" spans="1:15">
      <c r="A1737" s="957">
        <v>4</v>
      </c>
      <c r="B1737" s="957" t="s">
        <v>1190</v>
      </c>
      <c r="C1737" s="958" t="s">
        <v>819</v>
      </c>
      <c r="D1737" s="959" t="s">
        <v>1178</v>
      </c>
      <c r="E1737" s="1133" t="s">
        <v>1193</v>
      </c>
      <c r="F1737" s="961">
        <f>G1737+H1737</f>
        <v>4.34</v>
      </c>
      <c r="G1737" s="962">
        <v>4.34</v>
      </c>
      <c r="H1737" s="958"/>
      <c r="I1737" s="958"/>
      <c r="J1737" s="967">
        <v>1800000</v>
      </c>
      <c r="K1737" s="968">
        <v>12</v>
      </c>
      <c r="L1737" s="964">
        <f t="shared" si="224"/>
        <v>665</v>
      </c>
      <c r="M1737" s="65">
        <v>5</v>
      </c>
      <c r="N1737" s="795">
        <f t="shared" si="223"/>
        <v>94882.5910931174</v>
      </c>
      <c r="O1737" s="934">
        <f t="shared" si="220"/>
        <v>94882.5910931174</v>
      </c>
    </row>
    <row r="1738" spans="1:15">
      <c r="A1738" s="957">
        <v>4</v>
      </c>
      <c r="B1738" s="957" t="s">
        <v>1190</v>
      </c>
      <c r="C1738" s="958" t="s">
        <v>819</v>
      </c>
      <c r="D1738" s="959" t="s">
        <v>1178</v>
      </c>
      <c r="E1738" s="1134"/>
      <c r="F1738" s="961">
        <f t="shared" si="219"/>
        <v>4.68</v>
      </c>
      <c r="G1738" s="962">
        <v>4.68</v>
      </c>
      <c r="H1738" s="958"/>
      <c r="I1738" s="958"/>
      <c r="J1738" s="967">
        <v>1800000</v>
      </c>
      <c r="K1738" s="968">
        <v>12</v>
      </c>
      <c r="L1738" s="964">
        <f t="shared" si="224"/>
        <v>665</v>
      </c>
      <c r="M1738" s="65">
        <f>47-5</f>
        <v>42</v>
      </c>
      <c r="N1738" s="795">
        <f t="shared" si="223"/>
        <v>102315.78947368421</v>
      </c>
      <c r="O1738" s="934">
        <f t="shared" si="220"/>
        <v>859452.63157894742</v>
      </c>
    </row>
    <row r="1739" spans="1:15">
      <c r="A1739" s="957">
        <v>4</v>
      </c>
      <c r="B1739" s="957" t="s">
        <v>1190</v>
      </c>
      <c r="C1739" s="958" t="s">
        <v>819</v>
      </c>
      <c r="D1739" s="959" t="s">
        <v>1194</v>
      </c>
      <c r="E1739" s="960" t="s">
        <v>1195</v>
      </c>
      <c r="F1739" s="961">
        <f t="shared" si="219"/>
        <v>5.22</v>
      </c>
      <c r="G1739" s="962">
        <v>5.0199999999999996</v>
      </c>
      <c r="H1739" s="958">
        <v>0.2</v>
      </c>
      <c r="I1739" s="958"/>
      <c r="J1739" s="963">
        <v>1800000</v>
      </c>
      <c r="K1739" s="958">
        <v>12</v>
      </c>
      <c r="L1739" s="964">
        <f t="shared" si="224"/>
        <v>665</v>
      </c>
      <c r="M1739" s="65">
        <v>140</v>
      </c>
      <c r="N1739" s="795">
        <f t="shared" si="223"/>
        <v>114121.45748987855</v>
      </c>
      <c r="O1739" s="934">
        <f t="shared" si="220"/>
        <v>3195400.8097165995</v>
      </c>
    </row>
    <row r="1740" spans="1:15" ht="24">
      <c r="A1740" s="957">
        <v>4</v>
      </c>
      <c r="B1740" s="957" t="s">
        <v>1190</v>
      </c>
      <c r="C1740" s="958" t="s">
        <v>819</v>
      </c>
      <c r="D1740" s="959" t="s">
        <v>1181</v>
      </c>
      <c r="E1740" s="960" t="s">
        <v>1196</v>
      </c>
      <c r="F1740" s="961">
        <f t="shared" si="219"/>
        <v>4.32</v>
      </c>
      <c r="G1740" s="962">
        <v>4.32</v>
      </c>
      <c r="H1740" s="958"/>
      <c r="I1740" s="958"/>
      <c r="J1740" s="963">
        <v>1800000</v>
      </c>
      <c r="K1740" s="958">
        <v>12</v>
      </c>
      <c r="L1740" s="964">
        <f t="shared" si="224"/>
        <v>665</v>
      </c>
      <c r="M1740" s="65">
        <v>35</v>
      </c>
      <c r="N1740" s="795">
        <f t="shared" si="223"/>
        <v>94445.34412955468</v>
      </c>
      <c r="O1740" s="934">
        <f t="shared" si="220"/>
        <v>661117.40890688286</v>
      </c>
    </row>
    <row r="1741" spans="1:15">
      <c r="A1741" s="957">
        <v>4</v>
      </c>
      <c r="B1741" s="957" t="s">
        <v>1190</v>
      </c>
      <c r="C1741" s="958" t="s">
        <v>819</v>
      </c>
      <c r="D1741" s="959" t="s">
        <v>594</v>
      </c>
      <c r="E1741" s="1133" t="s">
        <v>1197</v>
      </c>
      <c r="F1741" s="961">
        <v>4.34</v>
      </c>
      <c r="G1741" s="962">
        <v>4.34</v>
      </c>
      <c r="H1741" s="958"/>
      <c r="I1741" s="958"/>
      <c r="J1741" s="963">
        <v>1800000</v>
      </c>
      <c r="K1741" s="958">
        <v>12</v>
      </c>
      <c r="L1741" s="964">
        <f t="shared" si="224"/>
        <v>665</v>
      </c>
      <c r="M1741" s="65">
        <v>16</v>
      </c>
      <c r="N1741" s="795">
        <f t="shared" si="223"/>
        <v>94882.5910931174</v>
      </c>
      <c r="O1741" s="934">
        <f t="shared" si="220"/>
        <v>303624.2914979757</v>
      </c>
    </row>
    <row r="1742" spans="1:15">
      <c r="A1742" s="957">
        <v>4</v>
      </c>
      <c r="B1742" s="957" t="s">
        <v>1190</v>
      </c>
      <c r="C1742" s="958" t="s">
        <v>819</v>
      </c>
      <c r="D1742" s="959" t="s">
        <v>594</v>
      </c>
      <c r="E1742" s="1134"/>
      <c r="F1742" s="961">
        <f>G1742</f>
        <v>4.68</v>
      </c>
      <c r="G1742" s="962">
        <v>4.68</v>
      </c>
      <c r="H1742" s="958"/>
      <c r="I1742" s="958"/>
      <c r="J1742" s="963">
        <v>1800000</v>
      </c>
      <c r="K1742" s="958">
        <v>12</v>
      </c>
      <c r="L1742" s="964">
        <f t="shared" si="224"/>
        <v>665</v>
      </c>
      <c r="M1742" s="65">
        <v>19</v>
      </c>
      <c r="N1742" s="795">
        <f t="shared" si="223"/>
        <v>102315.78947368421</v>
      </c>
      <c r="O1742" s="934">
        <f t="shared" si="220"/>
        <v>388800</v>
      </c>
    </row>
    <row r="1743" spans="1:15" ht="24">
      <c r="A1743" s="957">
        <v>4</v>
      </c>
      <c r="B1743" s="957" t="s">
        <v>1190</v>
      </c>
      <c r="C1743" s="958" t="s">
        <v>819</v>
      </c>
      <c r="D1743" s="959" t="s">
        <v>1183</v>
      </c>
      <c r="E1743" s="960" t="s">
        <v>1198</v>
      </c>
      <c r="F1743" s="961">
        <f t="shared" si="219"/>
        <v>4.68</v>
      </c>
      <c r="G1743" s="962">
        <v>4.68</v>
      </c>
      <c r="H1743" s="958"/>
      <c r="I1743" s="958"/>
      <c r="J1743" s="963">
        <v>1800000</v>
      </c>
      <c r="K1743" s="958">
        <v>12</v>
      </c>
      <c r="L1743" s="964">
        <f t="shared" si="224"/>
        <v>665</v>
      </c>
      <c r="M1743" s="65">
        <v>53</v>
      </c>
      <c r="N1743" s="795">
        <f t="shared" si="223"/>
        <v>102315.78947368421</v>
      </c>
      <c r="O1743" s="934">
        <f t="shared" si="220"/>
        <v>1084547.3684210528</v>
      </c>
    </row>
    <row r="1744" spans="1:15" ht="24">
      <c r="A1744" s="957">
        <v>4</v>
      </c>
      <c r="B1744" s="957" t="s">
        <v>1190</v>
      </c>
      <c r="C1744" s="958" t="s">
        <v>819</v>
      </c>
      <c r="D1744" s="959" t="s">
        <v>1147</v>
      </c>
      <c r="E1744" s="960" t="s">
        <v>1198</v>
      </c>
      <c r="F1744" s="961">
        <f t="shared" si="219"/>
        <v>5.36</v>
      </c>
      <c r="G1744" s="962">
        <v>5.36</v>
      </c>
      <c r="H1744" s="958"/>
      <c r="I1744" s="958"/>
      <c r="J1744" s="963">
        <v>1800000</v>
      </c>
      <c r="K1744" s="958">
        <v>12</v>
      </c>
      <c r="L1744" s="964">
        <f t="shared" si="224"/>
        <v>665</v>
      </c>
      <c r="M1744" s="65">
        <v>52</v>
      </c>
      <c r="N1744" s="795">
        <f t="shared" si="223"/>
        <v>117182.18623481783</v>
      </c>
      <c r="O1744" s="934">
        <f t="shared" si="220"/>
        <v>1218694.7368421054</v>
      </c>
    </row>
    <row r="1745" spans="1:15" ht="24">
      <c r="A1745" s="957">
        <v>4</v>
      </c>
      <c r="B1745" s="957" t="s">
        <v>1190</v>
      </c>
      <c r="C1745" s="958" t="s">
        <v>819</v>
      </c>
      <c r="D1745" s="959" t="s">
        <v>1149</v>
      </c>
      <c r="E1745" s="960" t="s">
        <v>1199</v>
      </c>
      <c r="F1745" s="961">
        <f t="shared" si="219"/>
        <v>4.68</v>
      </c>
      <c r="G1745" s="962">
        <v>4.68</v>
      </c>
      <c r="H1745" s="958"/>
      <c r="I1745" s="958"/>
      <c r="J1745" s="967">
        <v>1800000</v>
      </c>
      <c r="K1745" s="968">
        <v>12</v>
      </c>
      <c r="L1745" s="964">
        <f t="shared" si="224"/>
        <v>665</v>
      </c>
      <c r="M1745" s="65">
        <v>70</v>
      </c>
      <c r="N1745" s="795">
        <f t="shared" si="223"/>
        <v>102315.78947368421</v>
      </c>
      <c r="O1745" s="934">
        <f t="shared" si="220"/>
        <v>1432421.0526315791</v>
      </c>
    </row>
    <row r="1746" spans="1:15">
      <c r="A1746" s="957">
        <v>4</v>
      </c>
      <c r="B1746" s="957" t="s">
        <v>1190</v>
      </c>
      <c r="C1746" s="958" t="s">
        <v>819</v>
      </c>
      <c r="D1746" s="959" t="s">
        <v>1149</v>
      </c>
      <c r="E1746" s="960" t="s">
        <v>1200</v>
      </c>
      <c r="F1746" s="961">
        <f t="shared" si="219"/>
        <v>4.68</v>
      </c>
      <c r="G1746" s="962">
        <v>4.68</v>
      </c>
      <c r="H1746" s="958"/>
      <c r="I1746" s="958"/>
      <c r="J1746" s="963">
        <v>1800000</v>
      </c>
      <c r="K1746" s="958">
        <v>12</v>
      </c>
      <c r="L1746" s="964">
        <f t="shared" si="224"/>
        <v>665</v>
      </c>
      <c r="M1746" s="65">
        <v>105</v>
      </c>
      <c r="N1746" s="795">
        <f t="shared" si="223"/>
        <v>102315.78947368421</v>
      </c>
      <c r="O1746" s="934">
        <f t="shared" ref="O1746:O1809" si="225">+N1746*0.2*M1746</f>
        <v>2148631.5789473685</v>
      </c>
    </row>
    <row r="1747" spans="1:15" ht="24">
      <c r="A1747" s="957">
        <v>4</v>
      </c>
      <c r="B1747" s="957" t="s">
        <v>1190</v>
      </c>
      <c r="C1747" s="958" t="s">
        <v>819</v>
      </c>
      <c r="D1747" s="959" t="s">
        <v>210</v>
      </c>
      <c r="E1747" s="960" t="s">
        <v>1201</v>
      </c>
      <c r="F1747" s="757">
        <f t="shared" si="219"/>
        <v>4</v>
      </c>
      <c r="G1747" s="969">
        <v>4</v>
      </c>
      <c r="H1747" s="958"/>
      <c r="I1747" s="958"/>
      <c r="J1747" s="963">
        <v>1800000</v>
      </c>
      <c r="K1747" s="958">
        <v>12</v>
      </c>
      <c r="L1747" s="964">
        <f t="shared" si="224"/>
        <v>665</v>
      </c>
      <c r="M1747" s="65">
        <v>35</v>
      </c>
      <c r="N1747" s="795">
        <f t="shared" si="223"/>
        <v>87449.392712550616</v>
      </c>
      <c r="O1747" s="934">
        <f t="shared" si="225"/>
        <v>612145.74898785434</v>
      </c>
    </row>
    <row r="1748" spans="1:15" ht="24">
      <c r="A1748" s="957">
        <v>4</v>
      </c>
      <c r="B1748" s="957" t="s">
        <v>1190</v>
      </c>
      <c r="C1748" s="958" t="s">
        <v>819</v>
      </c>
      <c r="D1748" s="959" t="s">
        <v>1152</v>
      </c>
      <c r="E1748" s="970" t="s">
        <v>1202</v>
      </c>
      <c r="F1748" s="961">
        <f t="shared" si="219"/>
        <v>4.34</v>
      </c>
      <c r="G1748" s="962">
        <v>4.34</v>
      </c>
      <c r="H1748" s="958"/>
      <c r="I1748" s="958"/>
      <c r="J1748" s="963">
        <v>1800000</v>
      </c>
      <c r="K1748" s="958">
        <v>12</v>
      </c>
      <c r="L1748" s="964">
        <f t="shared" si="224"/>
        <v>665</v>
      </c>
      <c r="M1748" s="65">
        <v>52</v>
      </c>
      <c r="N1748" s="795">
        <f t="shared" si="223"/>
        <v>94882.5910931174</v>
      </c>
      <c r="O1748" s="934">
        <f t="shared" si="225"/>
        <v>986778.94736842101</v>
      </c>
    </row>
    <row r="1749" spans="1:15" ht="24">
      <c r="A1749" s="957">
        <v>4</v>
      </c>
      <c r="B1749" s="957" t="s">
        <v>1190</v>
      </c>
      <c r="C1749" s="958" t="s">
        <v>819</v>
      </c>
      <c r="D1749" s="959" t="s">
        <v>582</v>
      </c>
      <c r="E1749" s="960" t="s">
        <v>1203</v>
      </c>
      <c r="F1749" s="961">
        <f>G1749+H1749</f>
        <v>4.2699999999999996</v>
      </c>
      <c r="G1749" s="962">
        <v>4.2699999999999996</v>
      </c>
      <c r="H1749" s="958"/>
      <c r="I1749" s="958"/>
      <c r="J1749" s="963">
        <v>1800000</v>
      </c>
      <c r="K1749" s="958">
        <v>12</v>
      </c>
      <c r="L1749" s="964">
        <f t="shared" si="224"/>
        <v>665</v>
      </c>
      <c r="M1749" s="65">
        <v>35</v>
      </c>
      <c r="N1749" s="795">
        <f t="shared" si="223"/>
        <v>93352.226720647755</v>
      </c>
      <c r="O1749" s="934">
        <f t="shared" si="225"/>
        <v>653465.58704453427</v>
      </c>
    </row>
    <row r="1750" spans="1:15" ht="24">
      <c r="A1750" s="957">
        <v>4</v>
      </c>
      <c r="B1750" s="957" t="s">
        <v>1190</v>
      </c>
      <c r="C1750" s="958" t="s">
        <v>819</v>
      </c>
      <c r="D1750" s="959" t="s">
        <v>210</v>
      </c>
      <c r="E1750" s="960" t="s">
        <v>1203</v>
      </c>
      <c r="F1750" s="757">
        <f>G1750+H1750</f>
        <v>4</v>
      </c>
      <c r="G1750" s="969">
        <v>4</v>
      </c>
      <c r="H1750" s="958"/>
      <c r="I1750" s="958"/>
      <c r="J1750" s="967">
        <v>1800000</v>
      </c>
      <c r="K1750" s="968">
        <v>12</v>
      </c>
      <c r="L1750" s="964">
        <f t="shared" si="224"/>
        <v>665</v>
      </c>
      <c r="M1750" s="65">
        <v>35</v>
      </c>
      <c r="N1750" s="795">
        <f t="shared" si="223"/>
        <v>87449.392712550616</v>
      </c>
      <c r="O1750" s="934">
        <f t="shared" si="225"/>
        <v>612145.74898785434</v>
      </c>
    </row>
    <row r="1751" spans="1:15" ht="24">
      <c r="A1751" s="957">
        <v>4</v>
      </c>
      <c r="B1751" s="957" t="s">
        <v>1190</v>
      </c>
      <c r="C1751" s="958" t="s">
        <v>819</v>
      </c>
      <c r="D1751" s="959" t="s">
        <v>1140</v>
      </c>
      <c r="E1751" s="965" t="s">
        <v>1204</v>
      </c>
      <c r="F1751" s="961">
        <f>G1751+H1751</f>
        <v>5.36</v>
      </c>
      <c r="G1751" s="962">
        <v>5.36</v>
      </c>
      <c r="H1751" s="958"/>
      <c r="I1751" s="958"/>
      <c r="J1751" s="963">
        <v>1800000</v>
      </c>
      <c r="K1751" s="958">
        <v>12</v>
      </c>
      <c r="L1751" s="964">
        <f t="shared" si="224"/>
        <v>665</v>
      </c>
      <c r="M1751" s="65">
        <v>70</v>
      </c>
      <c r="N1751" s="795">
        <f t="shared" si="223"/>
        <v>117182.18623481783</v>
      </c>
      <c r="O1751" s="934">
        <f t="shared" si="225"/>
        <v>1640550.6072874498</v>
      </c>
    </row>
    <row r="1752" spans="1:15">
      <c r="A1752" s="971"/>
      <c r="B1752" s="1144" t="s">
        <v>1205</v>
      </c>
      <c r="C1752" s="1145"/>
      <c r="D1752" s="971"/>
      <c r="E1752" s="971"/>
      <c r="F1752" s="971"/>
      <c r="G1752" s="971"/>
      <c r="H1752" s="971"/>
      <c r="I1752" s="971"/>
      <c r="J1752" s="971"/>
      <c r="K1752" s="971"/>
      <c r="L1752" s="972"/>
      <c r="M1752" s="973">
        <f>SUM(M1672:M1751)</f>
        <v>4077</v>
      </c>
      <c r="N1752" s="973"/>
      <c r="O1752" s="973">
        <f t="shared" ref="O1752" si="226">SUM(O1672:O1751)</f>
        <v>85050655.870445356</v>
      </c>
    </row>
    <row r="1753" spans="1:15">
      <c r="A1753" s="317" t="s">
        <v>408</v>
      </c>
      <c r="B1753" s="317"/>
      <c r="C1753" s="974"/>
      <c r="D1753" s="975"/>
      <c r="E1753" s="975"/>
      <c r="F1753" s="975"/>
      <c r="G1753" s="975"/>
      <c r="H1753" s="975"/>
      <c r="I1753" s="975"/>
      <c r="J1753" s="975"/>
      <c r="K1753" s="975"/>
      <c r="L1753" s="975"/>
      <c r="M1753" s="976"/>
      <c r="N1753" s="795"/>
      <c r="O1753" s="934">
        <f t="shared" si="225"/>
        <v>0</v>
      </c>
    </row>
    <row r="1754" spans="1:15">
      <c r="A1754" s="977">
        <v>1</v>
      </c>
      <c r="B1754" s="692" t="s">
        <v>1206</v>
      </c>
      <c r="C1754" s="977" t="s">
        <v>724</v>
      </c>
      <c r="D1754" s="978" t="s">
        <v>1207</v>
      </c>
      <c r="E1754" s="979" t="s">
        <v>3</v>
      </c>
      <c r="F1754" s="980">
        <v>4</v>
      </c>
      <c r="G1754" s="981">
        <v>4</v>
      </c>
      <c r="H1754" s="980"/>
      <c r="I1754" s="714"/>
      <c r="J1754" s="982">
        <v>1800000</v>
      </c>
      <c r="K1754" s="720">
        <v>12</v>
      </c>
      <c r="L1754" s="692">
        <f>19*35</f>
        <v>665</v>
      </c>
      <c r="M1754" s="977">
        <v>140</v>
      </c>
      <c r="N1754" s="795">
        <f t="shared" si="223"/>
        <v>87449.392712550616</v>
      </c>
      <c r="O1754" s="934">
        <f t="shared" si="225"/>
        <v>2448582.9959514174</v>
      </c>
    </row>
    <row r="1755" spans="1:15">
      <c r="A1755" s="376">
        <v>1</v>
      </c>
      <c r="B1755" s="983" t="s">
        <v>1206</v>
      </c>
      <c r="C1755" s="376" t="s">
        <v>724</v>
      </c>
      <c r="D1755" s="984" t="s">
        <v>1207</v>
      </c>
      <c r="E1755" s="985" t="s">
        <v>122</v>
      </c>
      <c r="F1755" s="986">
        <f t="shared" ref="F1755:F1760" si="227">G1755+H1755</f>
        <v>4</v>
      </c>
      <c r="G1755" s="987">
        <v>4</v>
      </c>
      <c r="H1755" s="986"/>
      <c r="I1755" s="988"/>
      <c r="J1755" s="989">
        <v>1800000</v>
      </c>
      <c r="K1755" s="990">
        <v>12</v>
      </c>
      <c r="L1755" s="983">
        <v>665</v>
      </c>
      <c r="M1755" s="376">
        <v>35</v>
      </c>
      <c r="N1755" s="795">
        <f t="shared" si="223"/>
        <v>87449.392712550616</v>
      </c>
      <c r="O1755" s="934">
        <f t="shared" si="225"/>
        <v>612145.74898785434</v>
      </c>
    </row>
    <row r="1756" spans="1:15" ht="30">
      <c r="A1756" s="376">
        <v>1</v>
      </c>
      <c r="B1756" s="983" t="s">
        <v>1206</v>
      </c>
      <c r="C1756" s="376" t="s">
        <v>724</v>
      </c>
      <c r="D1756" s="984" t="s">
        <v>1207</v>
      </c>
      <c r="E1756" s="985" t="s">
        <v>1208</v>
      </c>
      <c r="F1756" s="986">
        <f t="shared" si="227"/>
        <v>4</v>
      </c>
      <c r="G1756" s="987">
        <v>4</v>
      </c>
      <c r="H1756" s="986"/>
      <c r="I1756" s="988"/>
      <c r="J1756" s="989">
        <v>1800000</v>
      </c>
      <c r="K1756" s="990">
        <v>12</v>
      </c>
      <c r="L1756" s="983">
        <v>665</v>
      </c>
      <c r="M1756" s="376">
        <v>35</v>
      </c>
      <c r="N1756" s="795">
        <f t="shared" si="223"/>
        <v>87449.392712550616</v>
      </c>
      <c r="O1756" s="934">
        <f t="shared" si="225"/>
        <v>612145.74898785434</v>
      </c>
    </row>
    <row r="1757" spans="1:15">
      <c r="A1757" s="376">
        <v>1</v>
      </c>
      <c r="B1757" s="983" t="s">
        <v>1206</v>
      </c>
      <c r="C1757" s="376" t="s">
        <v>724</v>
      </c>
      <c r="D1757" s="984" t="s">
        <v>1209</v>
      </c>
      <c r="E1757" s="985" t="s">
        <v>812</v>
      </c>
      <c r="F1757" s="986">
        <f t="shared" si="227"/>
        <v>4.93</v>
      </c>
      <c r="G1757" s="987">
        <v>4.68</v>
      </c>
      <c r="H1757" s="986">
        <v>0.25</v>
      </c>
      <c r="I1757" s="988"/>
      <c r="J1757" s="989">
        <v>1800000</v>
      </c>
      <c r="K1757" s="990">
        <v>12</v>
      </c>
      <c r="L1757" s="983">
        <v>665</v>
      </c>
      <c r="M1757" s="991">
        <v>35</v>
      </c>
      <c r="N1757" s="795">
        <f t="shared" si="223"/>
        <v>107781.37651821862</v>
      </c>
      <c r="O1757" s="934">
        <f t="shared" si="225"/>
        <v>754469.6356275304</v>
      </c>
    </row>
    <row r="1758" spans="1:15" ht="30">
      <c r="A1758" s="376">
        <v>1</v>
      </c>
      <c r="B1758" s="983" t="s">
        <v>1206</v>
      </c>
      <c r="C1758" s="376" t="s">
        <v>724</v>
      </c>
      <c r="D1758" s="984" t="s">
        <v>1209</v>
      </c>
      <c r="E1758" s="985" t="s">
        <v>1208</v>
      </c>
      <c r="F1758" s="986">
        <f t="shared" si="227"/>
        <v>4.93</v>
      </c>
      <c r="G1758" s="987">
        <v>4.68</v>
      </c>
      <c r="H1758" s="986">
        <v>0.25</v>
      </c>
      <c r="I1758" s="988"/>
      <c r="J1758" s="989">
        <v>1800000</v>
      </c>
      <c r="K1758" s="990">
        <v>12</v>
      </c>
      <c r="L1758" s="983">
        <f>19*35</f>
        <v>665</v>
      </c>
      <c r="M1758" s="991">
        <v>35</v>
      </c>
      <c r="N1758" s="795">
        <f t="shared" si="223"/>
        <v>107781.37651821862</v>
      </c>
      <c r="O1758" s="934">
        <f t="shared" si="225"/>
        <v>754469.6356275304</v>
      </c>
    </row>
    <row r="1759" spans="1:15" ht="30">
      <c r="A1759" s="376">
        <v>1</v>
      </c>
      <c r="B1759" s="983" t="s">
        <v>1206</v>
      </c>
      <c r="C1759" s="376" t="s">
        <v>724</v>
      </c>
      <c r="D1759" s="984" t="s">
        <v>1210</v>
      </c>
      <c r="E1759" s="985" t="s">
        <v>1208</v>
      </c>
      <c r="F1759" s="986">
        <f t="shared" si="227"/>
        <v>5.71</v>
      </c>
      <c r="G1759" s="987">
        <v>5.36</v>
      </c>
      <c r="H1759" s="986">
        <v>0.35</v>
      </c>
      <c r="I1759" s="988"/>
      <c r="J1759" s="989">
        <v>1800000</v>
      </c>
      <c r="K1759" s="990">
        <v>12</v>
      </c>
      <c r="L1759" s="983">
        <f>19*35</f>
        <v>665</v>
      </c>
      <c r="M1759" s="991">
        <v>35</v>
      </c>
      <c r="N1759" s="795">
        <f t="shared" si="223"/>
        <v>124834.00809716599</v>
      </c>
      <c r="O1759" s="934">
        <f t="shared" si="225"/>
        <v>873838.05668016209</v>
      </c>
    </row>
    <row r="1760" spans="1:15" ht="30">
      <c r="A1760" s="376">
        <v>1</v>
      </c>
      <c r="B1760" s="983" t="s">
        <v>1206</v>
      </c>
      <c r="C1760" s="376" t="s">
        <v>724</v>
      </c>
      <c r="D1760" s="984" t="s">
        <v>1211</v>
      </c>
      <c r="E1760" s="985" t="s">
        <v>1022</v>
      </c>
      <c r="F1760" s="986">
        <f t="shared" si="227"/>
        <v>4.83</v>
      </c>
      <c r="G1760" s="987">
        <v>4.68</v>
      </c>
      <c r="H1760" s="986">
        <v>0.15</v>
      </c>
      <c r="I1760" s="988"/>
      <c r="J1760" s="989">
        <v>1800000</v>
      </c>
      <c r="K1760" s="990">
        <v>12</v>
      </c>
      <c r="L1760" s="983">
        <v>665</v>
      </c>
      <c r="M1760" s="991">
        <v>35</v>
      </c>
      <c r="N1760" s="795">
        <f t="shared" si="223"/>
        <v>105595.14170040486</v>
      </c>
      <c r="O1760" s="934">
        <f t="shared" si="225"/>
        <v>739165.99190283404</v>
      </c>
    </row>
    <row r="1761" spans="1:15">
      <c r="A1761" s="376">
        <v>1</v>
      </c>
      <c r="B1761" s="983" t="s">
        <v>1206</v>
      </c>
      <c r="C1761" s="376" t="s">
        <v>724</v>
      </c>
      <c r="D1761" s="1146" t="s">
        <v>707</v>
      </c>
      <c r="E1761" s="1148" t="s">
        <v>1022</v>
      </c>
      <c r="F1761" s="986">
        <f t="shared" ref="F1761:F1766" si="228">G1761</f>
        <v>4.34</v>
      </c>
      <c r="G1761" s="987">
        <v>4.34</v>
      </c>
      <c r="H1761" s="986"/>
      <c r="I1761" s="988"/>
      <c r="J1761" s="989">
        <v>1800000</v>
      </c>
      <c r="K1761" s="990">
        <v>12</v>
      </c>
      <c r="L1761" s="983">
        <v>665</v>
      </c>
      <c r="M1761" s="991">
        <v>15</v>
      </c>
      <c r="N1761" s="795">
        <f t="shared" si="223"/>
        <v>94882.5910931174</v>
      </c>
      <c r="O1761" s="934">
        <f t="shared" si="225"/>
        <v>284647.77327935223</v>
      </c>
    </row>
    <row r="1762" spans="1:15">
      <c r="A1762" s="376">
        <v>1</v>
      </c>
      <c r="B1762" s="983" t="s">
        <v>1206</v>
      </c>
      <c r="C1762" s="376" t="s">
        <v>724</v>
      </c>
      <c r="D1762" s="1147"/>
      <c r="E1762" s="1149"/>
      <c r="F1762" s="986">
        <f t="shared" si="228"/>
        <v>4.68</v>
      </c>
      <c r="G1762" s="987">
        <v>4.68</v>
      </c>
      <c r="H1762" s="986"/>
      <c r="I1762" s="988"/>
      <c r="J1762" s="989">
        <v>1800000</v>
      </c>
      <c r="K1762" s="990">
        <v>12</v>
      </c>
      <c r="L1762" s="983">
        <v>665</v>
      </c>
      <c r="M1762" s="991">
        <v>20</v>
      </c>
      <c r="N1762" s="795">
        <f t="shared" si="223"/>
        <v>102315.78947368421</v>
      </c>
      <c r="O1762" s="934">
        <f t="shared" si="225"/>
        <v>409263.15789473685</v>
      </c>
    </row>
    <row r="1763" spans="1:15" ht="30">
      <c r="A1763" s="376">
        <v>1</v>
      </c>
      <c r="B1763" s="983" t="s">
        <v>1206</v>
      </c>
      <c r="C1763" s="376" t="s">
        <v>724</v>
      </c>
      <c r="D1763" s="984" t="s">
        <v>1212</v>
      </c>
      <c r="E1763" s="985" t="s">
        <v>1022</v>
      </c>
      <c r="F1763" s="986">
        <f t="shared" si="228"/>
        <v>4</v>
      </c>
      <c r="G1763" s="987">
        <v>4</v>
      </c>
      <c r="H1763" s="986"/>
      <c r="I1763" s="988"/>
      <c r="J1763" s="989">
        <v>1800000</v>
      </c>
      <c r="K1763" s="990">
        <v>12</v>
      </c>
      <c r="L1763" s="983">
        <f>19*35</f>
        <v>665</v>
      </c>
      <c r="M1763" s="991">
        <v>70</v>
      </c>
      <c r="N1763" s="795">
        <f t="shared" si="223"/>
        <v>87449.392712550616</v>
      </c>
      <c r="O1763" s="934">
        <f t="shared" si="225"/>
        <v>1224291.4979757087</v>
      </c>
    </row>
    <row r="1764" spans="1:15" ht="30">
      <c r="A1764" s="376">
        <v>1</v>
      </c>
      <c r="B1764" s="983" t="s">
        <v>1206</v>
      </c>
      <c r="C1764" s="376" t="s">
        <v>724</v>
      </c>
      <c r="D1764" s="984" t="s">
        <v>1213</v>
      </c>
      <c r="E1764" s="985" t="s">
        <v>140</v>
      </c>
      <c r="F1764" s="986">
        <f t="shared" si="228"/>
        <v>4</v>
      </c>
      <c r="G1764" s="987">
        <v>4</v>
      </c>
      <c r="H1764" s="986"/>
      <c r="I1764" s="988"/>
      <c r="J1764" s="989">
        <v>1800000</v>
      </c>
      <c r="K1764" s="990">
        <v>12</v>
      </c>
      <c r="L1764" s="983">
        <f>19*35</f>
        <v>665</v>
      </c>
      <c r="M1764" s="991">
        <v>35</v>
      </c>
      <c r="N1764" s="795">
        <f t="shared" si="223"/>
        <v>87449.392712550616</v>
      </c>
      <c r="O1764" s="934">
        <f t="shared" si="225"/>
        <v>612145.74898785434</v>
      </c>
    </row>
    <row r="1765" spans="1:15">
      <c r="A1765" s="376">
        <v>1</v>
      </c>
      <c r="B1765" s="983" t="s">
        <v>1206</v>
      </c>
      <c r="C1765" s="376" t="s">
        <v>724</v>
      </c>
      <c r="D1765" s="984" t="s">
        <v>507</v>
      </c>
      <c r="E1765" s="985" t="s">
        <v>117</v>
      </c>
      <c r="F1765" s="986">
        <f t="shared" si="228"/>
        <v>4.68</v>
      </c>
      <c r="G1765" s="987">
        <v>4.68</v>
      </c>
      <c r="H1765" s="986"/>
      <c r="I1765" s="988"/>
      <c r="J1765" s="989">
        <v>1800000</v>
      </c>
      <c r="K1765" s="990">
        <v>12</v>
      </c>
      <c r="L1765" s="983">
        <v>665</v>
      </c>
      <c r="M1765" s="991">
        <v>70</v>
      </c>
      <c r="N1765" s="795">
        <f t="shared" si="223"/>
        <v>102315.78947368421</v>
      </c>
      <c r="O1765" s="934">
        <f t="shared" si="225"/>
        <v>1432421.0526315791</v>
      </c>
    </row>
    <row r="1766" spans="1:15">
      <c r="A1766" s="376">
        <v>1</v>
      </c>
      <c r="B1766" s="983" t="s">
        <v>1206</v>
      </c>
      <c r="C1766" s="376" t="s">
        <v>724</v>
      </c>
      <c r="D1766" s="984" t="s">
        <v>1214</v>
      </c>
      <c r="E1766" s="985" t="s">
        <v>863</v>
      </c>
      <c r="F1766" s="986">
        <f t="shared" si="228"/>
        <v>4</v>
      </c>
      <c r="G1766" s="987">
        <v>4</v>
      </c>
      <c r="H1766" s="986"/>
      <c r="I1766" s="988"/>
      <c r="J1766" s="989">
        <v>1800000</v>
      </c>
      <c r="K1766" s="990">
        <v>12</v>
      </c>
      <c r="L1766" s="983">
        <v>665</v>
      </c>
      <c r="M1766" s="991">
        <v>140</v>
      </c>
      <c r="N1766" s="795">
        <f t="shared" si="223"/>
        <v>87449.392712550616</v>
      </c>
      <c r="O1766" s="934">
        <f t="shared" si="225"/>
        <v>2448582.9959514174</v>
      </c>
    </row>
    <row r="1767" spans="1:15">
      <c r="A1767" s="376">
        <v>1</v>
      </c>
      <c r="B1767" s="983" t="s">
        <v>1206</v>
      </c>
      <c r="C1767" s="376" t="s">
        <v>724</v>
      </c>
      <c r="D1767" s="984" t="s">
        <v>1215</v>
      </c>
      <c r="E1767" s="985" t="s">
        <v>1216</v>
      </c>
      <c r="F1767" s="986">
        <f>G1767+H1767</f>
        <v>5.22</v>
      </c>
      <c r="G1767" s="987">
        <v>5.0199999999999996</v>
      </c>
      <c r="H1767" s="986">
        <v>0.2</v>
      </c>
      <c r="I1767" s="988"/>
      <c r="J1767" s="989">
        <v>1800000</v>
      </c>
      <c r="K1767" s="990">
        <v>12</v>
      </c>
      <c r="L1767" s="983">
        <v>665</v>
      </c>
      <c r="M1767" s="991">
        <v>53</v>
      </c>
      <c r="N1767" s="795">
        <f t="shared" si="223"/>
        <v>114121.45748987855</v>
      </c>
      <c r="O1767" s="934">
        <f t="shared" si="225"/>
        <v>1209687.4493927127</v>
      </c>
    </row>
    <row r="1768" spans="1:15">
      <c r="A1768" s="376">
        <v>1</v>
      </c>
      <c r="B1768" s="983" t="s">
        <v>1206</v>
      </c>
      <c r="C1768" s="376" t="s">
        <v>724</v>
      </c>
      <c r="D1768" s="984" t="s">
        <v>1217</v>
      </c>
      <c r="E1768" s="985" t="s">
        <v>1216</v>
      </c>
      <c r="F1768" s="986">
        <f>G1768</f>
        <v>4.68</v>
      </c>
      <c r="G1768" s="987">
        <v>4.68</v>
      </c>
      <c r="H1768" s="986"/>
      <c r="I1768" s="988"/>
      <c r="J1768" s="989">
        <v>1800000</v>
      </c>
      <c r="K1768" s="990">
        <v>12</v>
      </c>
      <c r="L1768" s="983">
        <v>665</v>
      </c>
      <c r="M1768" s="991">
        <v>52</v>
      </c>
      <c r="N1768" s="795">
        <f t="shared" si="223"/>
        <v>102315.78947368421</v>
      </c>
      <c r="O1768" s="934">
        <f t="shared" si="225"/>
        <v>1064084.210526316</v>
      </c>
    </row>
    <row r="1769" spans="1:15">
      <c r="A1769" s="376">
        <v>1</v>
      </c>
      <c r="B1769" s="983" t="s">
        <v>1206</v>
      </c>
      <c r="C1769" s="376" t="s">
        <v>724</v>
      </c>
      <c r="D1769" s="984" t="s">
        <v>664</v>
      </c>
      <c r="E1769" s="985" t="s">
        <v>665</v>
      </c>
      <c r="F1769" s="986">
        <f>G1769</f>
        <v>4.68</v>
      </c>
      <c r="G1769" s="987">
        <v>4.68</v>
      </c>
      <c r="H1769" s="986"/>
      <c r="I1769" s="988"/>
      <c r="J1769" s="989">
        <v>1800000</v>
      </c>
      <c r="K1769" s="990">
        <v>12</v>
      </c>
      <c r="L1769" s="983">
        <f>19*35</f>
        <v>665</v>
      </c>
      <c r="M1769" s="991">
        <v>35</v>
      </c>
      <c r="N1769" s="795">
        <f t="shared" si="223"/>
        <v>102315.78947368421</v>
      </c>
      <c r="O1769" s="934">
        <f t="shared" si="225"/>
        <v>716210.52631578955</v>
      </c>
    </row>
    <row r="1770" spans="1:15" ht="30">
      <c r="A1770" s="376">
        <v>1</v>
      </c>
      <c r="B1770" s="983" t="s">
        <v>1206</v>
      </c>
      <c r="C1770" s="376" t="s">
        <v>724</v>
      </c>
      <c r="D1770" s="984" t="s">
        <v>669</v>
      </c>
      <c r="E1770" s="985" t="s">
        <v>714</v>
      </c>
      <c r="F1770" s="986">
        <f>G1770</f>
        <v>4</v>
      </c>
      <c r="G1770" s="987">
        <v>4</v>
      </c>
      <c r="H1770" s="986"/>
      <c r="I1770" s="988"/>
      <c r="J1770" s="989">
        <v>1800000</v>
      </c>
      <c r="K1770" s="990">
        <v>12</v>
      </c>
      <c r="L1770" s="983">
        <f>19*35</f>
        <v>665</v>
      </c>
      <c r="M1770" s="991">
        <v>35</v>
      </c>
      <c r="N1770" s="795">
        <f t="shared" si="223"/>
        <v>87449.392712550616</v>
      </c>
      <c r="O1770" s="934">
        <f t="shared" si="225"/>
        <v>612145.74898785434</v>
      </c>
    </row>
    <row r="1771" spans="1:15">
      <c r="A1771" s="376">
        <v>1</v>
      </c>
      <c r="B1771" s="983" t="s">
        <v>1206</v>
      </c>
      <c r="C1771" s="376" t="s">
        <v>724</v>
      </c>
      <c r="D1771" s="1146" t="s">
        <v>1218</v>
      </c>
      <c r="E1771" s="1148" t="s">
        <v>714</v>
      </c>
      <c r="F1771" s="986">
        <f>G1771</f>
        <v>3.86</v>
      </c>
      <c r="G1771" s="987">
        <v>3.86</v>
      </c>
      <c r="H1771" s="986"/>
      <c r="I1771" s="988"/>
      <c r="J1771" s="989">
        <v>1800000</v>
      </c>
      <c r="K1771" s="990">
        <v>12</v>
      </c>
      <c r="L1771" s="983">
        <f>19*35</f>
        <v>665</v>
      </c>
      <c r="M1771" s="991">
        <v>4</v>
      </c>
      <c r="N1771" s="795">
        <f t="shared" si="223"/>
        <v>84388.663967611341</v>
      </c>
      <c r="O1771" s="934">
        <f t="shared" si="225"/>
        <v>67510.93117408907</v>
      </c>
    </row>
    <row r="1772" spans="1:15">
      <c r="A1772" s="376">
        <v>1</v>
      </c>
      <c r="B1772" s="983" t="s">
        <v>1206</v>
      </c>
      <c r="C1772" s="376" t="s">
        <v>724</v>
      </c>
      <c r="D1772" s="1147"/>
      <c r="E1772" s="1149"/>
      <c r="F1772" s="986">
        <v>3.99</v>
      </c>
      <c r="G1772" s="987">
        <v>3.99</v>
      </c>
      <c r="H1772" s="986"/>
      <c r="I1772" s="988"/>
      <c r="J1772" s="989">
        <v>1800000</v>
      </c>
      <c r="K1772" s="990">
        <v>12</v>
      </c>
      <c r="L1772" s="983">
        <f>19*35</f>
        <v>665</v>
      </c>
      <c r="M1772" s="991">
        <v>31</v>
      </c>
      <c r="N1772" s="795">
        <f t="shared" si="223"/>
        <v>87230.769230769234</v>
      </c>
      <c r="O1772" s="934">
        <f t="shared" si="225"/>
        <v>540830.76923076925</v>
      </c>
    </row>
    <row r="1773" spans="1:15" ht="30">
      <c r="A1773" s="992">
        <v>1</v>
      </c>
      <c r="B1773" s="993" t="s">
        <v>1206</v>
      </c>
      <c r="C1773" s="994" t="s">
        <v>724</v>
      </c>
      <c r="D1773" s="995" t="s">
        <v>1219</v>
      </c>
      <c r="E1773" s="996" t="s">
        <v>115</v>
      </c>
      <c r="F1773" s="997">
        <f>G1773+H1773</f>
        <v>4.83</v>
      </c>
      <c r="G1773" s="998">
        <v>4.68</v>
      </c>
      <c r="H1773" s="997">
        <v>0.15</v>
      </c>
      <c r="I1773" s="999"/>
      <c r="J1773" s="1000">
        <v>1800000</v>
      </c>
      <c r="K1773" s="1001">
        <v>12</v>
      </c>
      <c r="L1773" s="993">
        <f>19*35</f>
        <v>665</v>
      </c>
      <c r="M1773" s="1002">
        <v>105</v>
      </c>
      <c r="N1773" s="795">
        <f t="shared" si="223"/>
        <v>105595.14170040486</v>
      </c>
      <c r="O1773" s="934">
        <f t="shared" si="225"/>
        <v>2217497.9757085019</v>
      </c>
    </row>
    <row r="1774" spans="1:15">
      <c r="A1774" s="1003">
        <v>2</v>
      </c>
      <c r="B1774" s="692" t="s">
        <v>1220</v>
      </c>
      <c r="C1774" s="977" t="s">
        <v>654</v>
      </c>
      <c r="D1774" s="978" t="s">
        <v>1221</v>
      </c>
      <c r="E1774" s="979" t="s">
        <v>3</v>
      </c>
      <c r="F1774" s="980">
        <f t="shared" ref="F1774:F1792" si="229">G1774+H1774</f>
        <v>4.68</v>
      </c>
      <c r="G1774" s="981">
        <v>4.68</v>
      </c>
      <c r="H1774" s="980"/>
      <c r="I1774" s="714"/>
      <c r="J1774" s="982">
        <v>1800000</v>
      </c>
      <c r="K1774" s="720">
        <v>12</v>
      </c>
      <c r="L1774" s="1004">
        <v>665</v>
      </c>
      <c r="M1774" s="1005">
        <v>139</v>
      </c>
      <c r="N1774" s="795">
        <f t="shared" si="223"/>
        <v>102315.78947368421</v>
      </c>
      <c r="O1774" s="934">
        <f t="shared" si="225"/>
        <v>2844378.9473684211</v>
      </c>
    </row>
    <row r="1775" spans="1:15" ht="30">
      <c r="A1775" s="1006">
        <v>2</v>
      </c>
      <c r="B1775" s="983" t="s">
        <v>1220</v>
      </c>
      <c r="C1775" s="376" t="s">
        <v>654</v>
      </c>
      <c r="D1775" s="984" t="s">
        <v>1222</v>
      </c>
      <c r="E1775" s="985" t="s">
        <v>115</v>
      </c>
      <c r="F1775" s="986">
        <f t="shared" si="229"/>
        <v>4.68</v>
      </c>
      <c r="G1775" s="987">
        <v>4.68</v>
      </c>
      <c r="H1775" s="986"/>
      <c r="I1775" s="988"/>
      <c r="J1775" s="989">
        <v>1800000</v>
      </c>
      <c r="K1775" s="990">
        <v>12</v>
      </c>
      <c r="L1775" s="983">
        <f>19*35</f>
        <v>665</v>
      </c>
      <c r="M1775" s="991">
        <v>104</v>
      </c>
      <c r="N1775" s="795">
        <f t="shared" si="223"/>
        <v>102315.78947368421</v>
      </c>
      <c r="O1775" s="934">
        <f t="shared" si="225"/>
        <v>2128168.4210526319</v>
      </c>
    </row>
    <row r="1776" spans="1:15" ht="30">
      <c r="A1776" s="1006">
        <v>2</v>
      </c>
      <c r="B1776" s="983" t="s">
        <v>1220</v>
      </c>
      <c r="C1776" s="376" t="s">
        <v>654</v>
      </c>
      <c r="D1776" s="984" t="s">
        <v>1222</v>
      </c>
      <c r="E1776" s="985" t="s">
        <v>988</v>
      </c>
      <c r="F1776" s="986">
        <f t="shared" si="229"/>
        <v>4.68</v>
      </c>
      <c r="G1776" s="987">
        <v>4.68</v>
      </c>
      <c r="H1776" s="986"/>
      <c r="I1776" s="988"/>
      <c r="J1776" s="989">
        <v>1800000</v>
      </c>
      <c r="K1776" s="990">
        <v>12</v>
      </c>
      <c r="L1776" s="983">
        <v>665</v>
      </c>
      <c r="M1776" s="991">
        <v>35</v>
      </c>
      <c r="N1776" s="795">
        <f t="shared" si="223"/>
        <v>102315.78947368421</v>
      </c>
      <c r="O1776" s="934">
        <f t="shared" si="225"/>
        <v>716210.52631578955</v>
      </c>
    </row>
    <row r="1777" spans="1:15">
      <c r="A1777" s="1006">
        <v>2</v>
      </c>
      <c r="B1777" s="983" t="s">
        <v>1220</v>
      </c>
      <c r="C1777" s="376" t="s">
        <v>654</v>
      </c>
      <c r="D1777" s="1146" t="s">
        <v>707</v>
      </c>
      <c r="E1777" s="1148" t="s">
        <v>1022</v>
      </c>
      <c r="F1777" s="986">
        <f>G1777+H1777</f>
        <v>4.34</v>
      </c>
      <c r="G1777" s="987">
        <v>4.34</v>
      </c>
      <c r="H1777" s="986"/>
      <c r="I1777" s="988"/>
      <c r="J1777" s="989">
        <v>1800000</v>
      </c>
      <c r="K1777" s="990">
        <v>12</v>
      </c>
      <c r="L1777" s="983">
        <v>665</v>
      </c>
      <c r="M1777" s="991">
        <v>19</v>
      </c>
      <c r="N1777" s="795">
        <f t="shared" si="223"/>
        <v>94882.5910931174</v>
      </c>
      <c r="O1777" s="934">
        <f t="shared" si="225"/>
        <v>360553.84615384613</v>
      </c>
    </row>
    <row r="1778" spans="1:15">
      <c r="A1778" s="1006">
        <v>2</v>
      </c>
      <c r="B1778" s="983" t="s">
        <v>1220</v>
      </c>
      <c r="C1778" s="376" t="s">
        <v>654</v>
      </c>
      <c r="D1778" s="1147"/>
      <c r="E1778" s="1149"/>
      <c r="F1778" s="986">
        <f>G1778+H1778</f>
        <v>4.68</v>
      </c>
      <c r="G1778" s="987">
        <v>4.68</v>
      </c>
      <c r="H1778" s="986"/>
      <c r="I1778" s="988"/>
      <c r="J1778" s="989">
        <v>1800000</v>
      </c>
      <c r="K1778" s="990">
        <v>12</v>
      </c>
      <c r="L1778" s="983">
        <v>665</v>
      </c>
      <c r="M1778" s="991">
        <v>24</v>
      </c>
      <c r="N1778" s="795">
        <f t="shared" si="223"/>
        <v>102315.78947368421</v>
      </c>
      <c r="O1778" s="934">
        <f t="shared" si="225"/>
        <v>491115.78947368427</v>
      </c>
    </row>
    <row r="1779" spans="1:15">
      <c r="A1779" s="1006">
        <v>2</v>
      </c>
      <c r="B1779" s="983" t="s">
        <v>1220</v>
      </c>
      <c r="C1779" s="376" t="s">
        <v>654</v>
      </c>
      <c r="D1779" s="1146" t="s">
        <v>707</v>
      </c>
      <c r="E1779" s="1148" t="s">
        <v>1208</v>
      </c>
      <c r="F1779" s="986">
        <f>G1779+H1779</f>
        <v>4.34</v>
      </c>
      <c r="G1779" s="987">
        <v>4.34</v>
      </c>
      <c r="H1779" s="986"/>
      <c r="I1779" s="988"/>
      <c r="J1779" s="989">
        <v>1800000</v>
      </c>
      <c r="K1779" s="990">
        <v>12</v>
      </c>
      <c r="L1779" s="983">
        <v>665</v>
      </c>
      <c r="M1779" s="991">
        <v>30</v>
      </c>
      <c r="N1779" s="795">
        <f t="shared" si="223"/>
        <v>94882.5910931174</v>
      </c>
      <c r="O1779" s="934">
        <f t="shared" si="225"/>
        <v>569295.54655870446</v>
      </c>
    </row>
    <row r="1780" spans="1:15">
      <c r="A1780" s="1006">
        <v>2</v>
      </c>
      <c r="B1780" s="983" t="s">
        <v>1220</v>
      </c>
      <c r="C1780" s="376" t="s">
        <v>654</v>
      </c>
      <c r="D1780" s="1147"/>
      <c r="E1780" s="1149"/>
      <c r="F1780" s="986">
        <f>G1780+H1780</f>
        <v>4.68</v>
      </c>
      <c r="G1780" s="987">
        <v>4.68</v>
      </c>
      <c r="H1780" s="986"/>
      <c r="I1780" s="988"/>
      <c r="J1780" s="989">
        <v>1800000</v>
      </c>
      <c r="K1780" s="990">
        <v>12</v>
      </c>
      <c r="L1780" s="983">
        <v>665</v>
      </c>
      <c r="M1780" s="991">
        <v>39</v>
      </c>
      <c r="N1780" s="795">
        <f t="shared" si="223"/>
        <v>102315.78947368421</v>
      </c>
      <c r="O1780" s="934">
        <f t="shared" si="225"/>
        <v>798063.15789473685</v>
      </c>
    </row>
    <row r="1781" spans="1:15" ht="30">
      <c r="A1781" s="1006">
        <v>2</v>
      </c>
      <c r="B1781" s="983" t="s">
        <v>1220</v>
      </c>
      <c r="C1781" s="376" t="s">
        <v>654</v>
      </c>
      <c r="D1781" s="984" t="s">
        <v>1211</v>
      </c>
      <c r="E1781" s="985" t="s">
        <v>1022</v>
      </c>
      <c r="F1781" s="986">
        <f t="shared" si="229"/>
        <v>4.83</v>
      </c>
      <c r="G1781" s="987">
        <v>4.68</v>
      </c>
      <c r="H1781" s="986">
        <v>0.15</v>
      </c>
      <c r="I1781" s="988"/>
      <c r="J1781" s="989">
        <v>1800000</v>
      </c>
      <c r="K1781" s="990">
        <v>12</v>
      </c>
      <c r="L1781" s="983">
        <f>19*35</f>
        <v>665</v>
      </c>
      <c r="M1781" s="991">
        <v>44</v>
      </c>
      <c r="N1781" s="795">
        <f t="shared" si="223"/>
        <v>105595.14170040486</v>
      </c>
      <c r="O1781" s="934">
        <f t="shared" si="225"/>
        <v>929237.24696356268</v>
      </c>
    </row>
    <row r="1782" spans="1:15" ht="30">
      <c r="A1782" s="1006">
        <v>2</v>
      </c>
      <c r="B1782" s="983" t="s">
        <v>1220</v>
      </c>
      <c r="C1782" s="376" t="s">
        <v>654</v>
      </c>
      <c r="D1782" s="984" t="s">
        <v>1212</v>
      </c>
      <c r="E1782" s="985" t="s">
        <v>1022</v>
      </c>
      <c r="F1782" s="986">
        <f t="shared" si="229"/>
        <v>4</v>
      </c>
      <c r="G1782" s="987">
        <v>4</v>
      </c>
      <c r="H1782" s="986"/>
      <c r="I1782" s="988"/>
      <c r="J1782" s="989">
        <v>1800000</v>
      </c>
      <c r="K1782" s="990">
        <v>12</v>
      </c>
      <c r="L1782" s="983">
        <v>665</v>
      </c>
      <c r="M1782" s="991">
        <v>53</v>
      </c>
      <c r="N1782" s="795">
        <f t="shared" si="223"/>
        <v>87449.392712550616</v>
      </c>
      <c r="O1782" s="934">
        <f t="shared" si="225"/>
        <v>926963.5627530365</v>
      </c>
    </row>
    <row r="1783" spans="1:15" ht="30">
      <c r="A1783" s="1006">
        <v>2</v>
      </c>
      <c r="B1783" s="983" t="s">
        <v>1220</v>
      </c>
      <c r="C1783" s="376" t="s">
        <v>654</v>
      </c>
      <c r="D1783" s="984" t="s">
        <v>1213</v>
      </c>
      <c r="E1783" s="985" t="s">
        <v>140</v>
      </c>
      <c r="F1783" s="986">
        <f t="shared" si="229"/>
        <v>4</v>
      </c>
      <c r="G1783" s="987">
        <v>4</v>
      </c>
      <c r="H1783" s="986"/>
      <c r="I1783" s="988"/>
      <c r="J1783" s="989">
        <v>1800000</v>
      </c>
      <c r="K1783" s="990">
        <v>12</v>
      </c>
      <c r="L1783" s="983">
        <v>665</v>
      </c>
      <c r="M1783" s="991">
        <v>51</v>
      </c>
      <c r="N1783" s="795">
        <f t="shared" si="223"/>
        <v>87449.392712550616</v>
      </c>
      <c r="O1783" s="934">
        <f t="shared" si="225"/>
        <v>891983.80566801631</v>
      </c>
    </row>
    <row r="1784" spans="1:15">
      <c r="A1784" s="1006">
        <v>2</v>
      </c>
      <c r="B1784" s="983" t="s">
        <v>1220</v>
      </c>
      <c r="C1784" s="376" t="s">
        <v>654</v>
      </c>
      <c r="D1784" s="984" t="s">
        <v>507</v>
      </c>
      <c r="E1784" s="985" t="s">
        <v>117</v>
      </c>
      <c r="F1784" s="986">
        <f t="shared" si="229"/>
        <v>4.68</v>
      </c>
      <c r="G1784" s="987">
        <v>4.68</v>
      </c>
      <c r="H1784" s="986"/>
      <c r="I1784" s="988"/>
      <c r="J1784" s="989">
        <v>1800000</v>
      </c>
      <c r="K1784" s="990">
        <v>12</v>
      </c>
      <c r="L1784" s="983">
        <f>19*35</f>
        <v>665</v>
      </c>
      <c r="M1784" s="991">
        <v>70</v>
      </c>
      <c r="N1784" s="795">
        <f t="shared" si="223"/>
        <v>102315.78947368421</v>
      </c>
      <c r="O1784" s="934">
        <f t="shared" si="225"/>
        <v>1432421.0526315791</v>
      </c>
    </row>
    <row r="1785" spans="1:15">
      <c r="A1785" s="1006">
        <v>2</v>
      </c>
      <c r="B1785" s="983" t="s">
        <v>1220</v>
      </c>
      <c r="C1785" s="376" t="s">
        <v>654</v>
      </c>
      <c r="D1785" s="984" t="s">
        <v>1215</v>
      </c>
      <c r="E1785" s="985" t="s">
        <v>863</v>
      </c>
      <c r="F1785" s="986">
        <f t="shared" si="229"/>
        <v>5.22</v>
      </c>
      <c r="G1785" s="987">
        <v>5.0199999999999996</v>
      </c>
      <c r="H1785" s="986">
        <v>0.2</v>
      </c>
      <c r="I1785" s="988"/>
      <c r="J1785" s="989">
        <v>1800000</v>
      </c>
      <c r="K1785" s="990">
        <v>12</v>
      </c>
      <c r="L1785" s="983">
        <f>19*35</f>
        <v>665</v>
      </c>
      <c r="M1785" s="991">
        <v>165</v>
      </c>
      <c r="N1785" s="795">
        <f t="shared" si="223"/>
        <v>114121.45748987855</v>
      </c>
      <c r="O1785" s="934">
        <f t="shared" si="225"/>
        <v>3766008.0971659925</v>
      </c>
    </row>
    <row r="1786" spans="1:15">
      <c r="A1786" s="1006">
        <v>2</v>
      </c>
      <c r="B1786" s="983" t="s">
        <v>1220</v>
      </c>
      <c r="C1786" s="376" t="s">
        <v>654</v>
      </c>
      <c r="D1786" s="984" t="s">
        <v>1217</v>
      </c>
      <c r="E1786" s="985" t="s">
        <v>1223</v>
      </c>
      <c r="F1786" s="986">
        <f t="shared" si="229"/>
        <v>4.68</v>
      </c>
      <c r="G1786" s="987">
        <v>4.68</v>
      </c>
      <c r="H1786" s="986"/>
      <c r="I1786" s="988"/>
      <c r="J1786" s="989">
        <v>1800000</v>
      </c>
      <c r="K1786" s="990">
        <v>12</v>
      </c>
      <c r="L1786" s="983">
        <v>665</v>
      </c>
      <c r="M1786" s="991">
        <v>79</v>
      </c>
      <c r="N1786" s="795">
        <f t="shared" si="223"/>
        <v>102315.78947368421</v>
      </c>
      <c r="O1786" s="934">
        <f t="shared" si="225"/>
        <v>1616589.4736842106</v>
      </c>
    </row>
    <row r="1787" spans="1:15">
      <c r="A1787" s="1006">
        <v>2</v>
      </c>
      <c r="B1787" s="983" t="s">
        <v>1220</v>
      </c>
      <c r="C1787" s="376" t="s">
        <v>654</v>
      </c>
      <c r="D1787" s="984" t="s">
        <v>1217</v>
      </c>
      <c r="E1787" s="985" t="s">
        <v>1224</v>
      </c>
      <c r="F1787" s="986">
        <f t="shared" si="229"/>
        <v>4.68</v>
      </c>
      <c r="G1787" s="987">
        <v>4.68</v>
      </c>
      <c r="H1787" s="986"/>
      <c r="I1787" s="988"/>
      <c r="J1787" s="989">
        <v>1800000</v>
      </c>
      <c r="K1787" s="990">
        <v>12</v>
      </c>
      <c r="L1787" s="983">
        <f>19*35</f>
        <v>665</v>
      </c>
      <c r="M1787" s="991">
        <v>35</v>
      </c>
      <c r="N1787" s="795">
        <f t="shared" si="223"/>
        <v>102315.78947368421</v>
      </c>
      <c r="O1787" s="934">
        <f t="shared" si="225"/>
        <v>716210.52631578955</v>
      </c>
    </row>
    <row r="1788" spans="1:15" ht="30">
      <c r="A1788" s="1006">
        <v>2</v>
      </c>
      <c r="B1788" s="983" t="s">
        <v>1220</v>
      </c>
      <c r="C1788" s="376" t="s">
        <v>654</v>
      </c>
      <c r="D1788" s="984" t="s">
        <v>669</v>
      </c>
      <c r="E1788" s="985" t="s">
        <v>714</v>
      </c>
      <c r="F1788" s="986">
        <f t="shared" si="229"/>
        <v>4</v>
      </c>
      <c r="G1788" s="987">
        <v>4</v>
      </c>
      <c r="H1788" s="986"/>
      <c r="I1788" s="988"/>
      <c r="J1788" s="989">
        <v>1800000</v>
      </c>
      <c r="K1788" s="990">
        <v>12</v>
      </c>
      <c r="L1788" s="983">
        <f>19*35</f>
        <v>665</v>
      </c>
      <c r="M1788" s="991">
        <v>35</v>
      </c>
      <c r="N1788" s="795">
        <f t="shared" si="223"/>
        <v>87449.392712550616</v>
      </c>
      <c r="O1788" s="934">
        <f t="shared" si="225"/>
        <v>612145.74898785434</v>
      </c>
    </row>
    <row r="1789" spans="1:15">
      <c r="A1789" s="1006">
        <v>2</v>
      </c>
      <c r="B1789" s="983" t="s">
        <v>1220</v>
      </c>
      <c r="C1789" s="376" t="s">
        <v>654</v>
      </c>
      <c r="D1789" s="1146" t="s">
        <v>1218</v>
      </c>
      <c r="E1789" s="1154" t="s">
        <v>714</v>
      </c>
      <c r="F1789" s="986">
        <f t="shared" si="229"/>
        <v>3.86</v>
      </c>
      <c r="G1789" s="987">
        <v>3.86</v>
      </c>
      <c r="H1789" s="986"/>
      <c r="I1789" s="988"/>
      <c r="J1789" s="989">
        <v>1800000</v>
      </c>
      <c r="K1789" s="990">
        <v>12</v>
      </c>
      <c r="L1789" s="983">
        <v>665</v>
      </c>
      <c r="M1789" s="991">
        <v>4</v>
      </c>
      <c r="N1789" s="795">
        <f t="shared" si="223"/>
        <v>84388.663967611341</v>
      </c>
      <c r="O1789" s="934">
        <f t="shared" si="225"/>
        <v>67510.93117408907</v>
      </c>
    </row>
    <row r="1790" spans="1:15">
      <c r="A1790" s="1006">
        <v>2</v>
      </c>
      <c r="B1790" s="983" t="s">
        <v>1220</v>
      </c>
      <c r="C1790" s="376" t="s">
        <v>654</v>
      </c>
      <c r="D1790" s="1147"/>
      <c r="E1790" s="1155"/>
      <c r="F1790" s="986">
        <v>3.99</v>
      </c>
      <c r="G1790" s="987">
        <v>3.99</v>
      </c>
      <c r="H1790" s="986"/>
      <c r="I1790" s="988"/>
      <c r="J1790" s="989">
        <v>1800000</v>
      </c>
      <c r="K1790" s="990">
        <v>12</v>
      </c>
      <c r="L1790" s="983">
        <v>665</v>
      </c>
      <c r="M1790" s="991">
        <v>31</v>
      </c>
      <c r="N1790" s="795">
        <f t="shared" si="223"/>
        <v>87230.769230769234</v>
      </c>
      <c r="O1790" s="934">
        <f t="shared" si="225"/>
        <v>540830.76923076925</v>
      </c>
    </row>
    <row r="1791" spans="1:15">
      <c r="A1791" s="1006">
        <v>2</v>
      </c>
      <c r="B1791" s="983" t="s">
        <v>1220</v>
      </c>
      <c r="C1791" s="376" t="s">
        <v>654</v>
      </c>
      <c r="D1791" s="984" t="s">
        <v>664</v>
      </c>
      <c r="E1791" s="985" t="s">
        <v>665</v>
      </c>
      <c r="F1791" s="986">
        <f t="shared" si="229"/>
        <v>4.68</v>
      </c>
      <c r="G1791" s="987">
        <v>4.68</v>
      </c>
      <c r="H1791" s="986"/>
      <c r="I1791" s="988"/>
      <c r="J1791" s="989">
        <v>1800000</v>
      </c>
      <c r="K1791" s="990">
        <v>12</v>
      </c>
      <c r="L1791" s="983">
        <v>665</v>
      </c>
      <c r="M1791" s="991">
        <v>35</v>
      </c>
      <c r="N1791" s="795">
        <f t="shared" ref="N1791:N1854" si="230">(F1791*J1791*K1791)/L1791*35/52</f>
        <v>102315.78947368421</v>
      </c>
      <c r="O1791" s="934">
        <f t="shared" si="225"/>
        <v>716210.52631578955</v>
      </c>
    </row>
    <row r="1792" spans="1:15">
      <c r="A1792" s="1007">
        <v>2</v>
      </c>
      <c r="B1792" s="993" t="s">
        <v>1220</v>
      </c>
      <c r="C1792" s="385" t="s">
        <v>654</v>
      </c>
      <c r="D1792" s="1008" t="s">
        <v>1207</v>
      </c>
      <c r="E1792" s="1009" t="s">
        <v>122</v>
      </c>
      <c r="F1792" s="997">
        <f t="shared" si="229"/>
        <v>4</v>
      </c>
      <c r="G1792" s="998">
        <v>4</v>
      </c>
      <c r="H1792" s="997"/>
      <c r="I1792" s="999"/>
      <c r="J1792" s="1010">
        <v>1800000</v>
      </c>
      <c r="K1792" s="1001">
        <v>12</v>
      </c>
      <c r="L1792" s="993">
        <f>19*35</f>
        <v>665</v>
      </c>
      <c r="M1792" s="1002">
        <v>35</v>
      </c>
      <c r="N1792" s="795">
        <f t="shared" si="230"/>
        <v>87449.392712550616</v>
      </c>
      <c r="O1792" s="934">
        <f t="shared" si="225"/>
        <v>612145.74898785434</v>
      </c>
    </row>
    <row r="1793" spans="1:15">
      <c r="A1793" s="1011">
        <v>3</v>
      </c>
      <c r="B1793" s="1012" t="s">
        <v>1225</v>
      </c>
      <c r="C1793" s="977" t="s">
        <v>845</v>
      </c>
      <c r="D1793" s="978" t="s">
        <v>1226</v>
      </c>
      <c r="E1793" s="979" t="s">
        <v>3</v>
      </c>
      <c r="F1793" s="980">
        <f>G1793+H1793</f>
        <v>4.88</v>
      </c>
      <c r="G1793" s="981">
        <v>4.68</v>
      </c>
      <c r="H1793" s="980">
        <v>0.2</v>
      </c>
      <c r="I1793" s="714"/>
      <c r="J1793" s="982">
        <v>1800000</v>
      </c>
      <c r="K1793" s="720">
        <v>12</v>
      </c>
      <c r="L1793" s="692">
        <f>19*35</f>
        <v>665</v>
      </c>
      <c r="M1793" s="1005">
        <v>140</v>
      </c>
      <c r="N1793" s="795">
        <f t="shared" si="230"/>
        <v>106688.25910931174</v>
      </c>
      <c r="O1793" s="934">
        <f t="shared" si="225"/>
        <v>2987271.2550607291</v>
      </c>
    </row>
    <row r="1794" spans="1:15">
      <c r="A1794" s="1013">
        <v>3</v>
      </c>
      <c r="B1794" s="1014" t="s">
        <v>1225</v>
      </c>
      <c r="C1794" s="376" t="s">
        <v>845</v>
      </c>
      <c r="D1794" s="984" t="s">
        <v>1226</v>
      </c>
      <c r="E1794" s="985" t="s">
        <v>1227</v>
      </c>
      <c r="F1794" s="986">
        <v>4.88</v>
      </c>
      <c r="G1794" s="987">
        <v>5.68</v>
      </c>
      <c r="H1794" s="986">
        <v>0.2</v>
      </c>
      <c r="I1794" s="988"/>
      <c r="J1794" s="989">
        <v>1800000</v>
      </c>
      <c r="K1794" s="990">
        <v>12</v>
      </c>
      <c r="L1794" s="983">
        <v>665</v>
      </c>
      <c r="M1794" s="991">
        <v>35</v>
      </c>
      <c r="N1794" s="795">
        <f t="shared" si="230"/>
        <v>106688.25910931174</v>
      </c>
      <c r="O1794" s="934">
        <f t="shared" si="225"/>
        <v>746817.81376518228</v>
      </c>
    </row>
    <row r="1795" spans="1:15">
      <c r="A1795" s="1013">
        <v>3</v>
      </c>
      <c r="B1795" s="1014" t="s">
        <v>1225</v>
      </c>
      <c r="C1795" s="376" t="s">
        <v>845</v>
      </c>
      <c r="D1795" s="1015" t="s">
        <v>1210</v>
      </c>
      <c r="E1795" s="985" t="s">
        <v>1227</v>
      </c>
      <c r="F1795" s="986">
        <f>G1795+H1795</f>
        <v>5.71</v>
      </c>
      <c r="G1795" s="987">
        <v>5.36</v>
      </c>
      <c r="H1795" s="986">
        <v>0.35</v>
      </c>
      <c r="I1795" s="988"/>
      <c r="J1795" s="989">
        <v>1800000</v>
      </c>
      <c r="K1795" s="990">
        <v>12</v>
      </c>
      <c r="L1795" s="983">
        <v>665</v>
      </c>
      <c r="M1795" s="991">
        <v>35</v>
      </c>
      <c r="N1795" s="795">
        <f t="shared" si="230"/>
        <v>124834.00809716599</v>
      </c>
      <c r="O1795" s="934">
        <f t="shared" si="225"/>
        <v>873838.05668016209</v>
      </c>
    </row>
    <row r="1796" spans="1:15">
      <c r="A1796" s="1013">
        <v>3</v>
      </c>
      <c r="B1796" s="1014" t="s">
        <v>1225</v>
      </c>
      <c r="C1796" s="376" t="s">
        <v>845</v>
      </c>
      <c r="D1796" s="984" t="s">
        <v>1211</v>
      </c>
      <c r="E1796" s="985" t="s">
        <v>891</v>
      </c>
      <c r="F1796" s="986">
        <f t="shared" ref="F1796:F1812" si="231">G1796+H1796</f>
        <v>4.83</v>
      </c>
      <c r="G1796" s="987">
        <v>4.68</v>
      </c>
      <c r="H1796" s="986">
        <v>0.15</v>
      </c>
      <c r="I1796" s="988"/>
      <c r="J1796" s="989">
        <v>1800000</v>
      </c>
      <c r="K1796" s="990">
        <v>12</v>
      </c>
      <c r="L1796" s="983">
        <v>665</v>
      </c>
      <c r="M1796" s="991">
        <v>70</v>
      </c>
      <c r="N1796" s="795">
        <f t="shared" si="230"/>
        <v>105595.14170040486</v>
      </c>
      <c r="O1796" s="934">
        <f t="shared" si="225"/>
        <v>1478331.9838056681</v>
      </c>
    </row>
    <row r="1797" spans="1:15">
      <c r="A1797" s="1013">
        <v>3</v>
      </c>
      <c r="B1797" s="1014" t="s">
        <v>1225</v>
      </c>
      <c r="C1797" s="376" t="s">
        <v>845</v>
      </c>
      <c r="D1797" s="1146" t="s">
        <v>707</v>
      </c>
      <c r="E1797" s="1148" t="s">
        <v>1108</v>
      </c>
      <c r="F1797" s="986">
        <f t="shared" si="231"/>
        <v>4.34</v>
      </c>
      <c r="G1797" s="987">
        <v>4.34</v>
      </c>
      <c r="H1797" s="986"/>
      <c r="I1797" s="988"/>
      <c r="J1797" s="989">
        <v>1800000</v>
      </c>
      <c r="K1797" s="990">
        <v>12</v>
      </c>
      <c r="L1797" s="983">
        <v>665</v>
      </c>
      <c r="M1797" s="991">
        <v>31</v>
      </c>
      <c r="N1797" s="795">
        <f t="shared" si="230"/>
        <v>94882.5910931174</v>
      </c>
      <c r="O1797" s="934">
        <f t="shared" si="225"/>
        <v>588272.06477732793</v>
      </c>
    </row>
    <row r="1798" spans="1:15">
      <c r="A1798" s="1013">
        <v>3</v>
      </c>
      <c r="B1798" s="1014" t="s">
        <v>1225</v>
      </c>
      <c r="C1798" s="376" t="s">
        <v>845</v>
      </c>
      <c r="D1798" s="1147"/>
      <c r="E1798" s="1150"/>
      <c r="F1798" s="986">
        <f t="shared" si="231"/>
        <v>4.68</v>
      </c>
      <c r="G1798" s="987">
        <v>4.68</v>
      </c>
      <c r="H1798" s="986"/>
      <c r="I1798" s="988"/>
      <c r="J1798" s="989">
        <v>1800000</v>
      </c>
      <c r="K1798" s="990">
        <v>12</v>
      </c>
      <c r="L1798" s="983">
        <v>665</v>
      </c>
      <c r="M1798" s="991">
        <v>39</v>
      </c>
      <c r="N1798" s="795">
        <f t="shared" si="230"/>
        <v>102315.78947368421</v>
      </c>
      <c r="O1798" s="934">
        <f t="shared" si="225"/>
        <v>798063.15789473685</v>
      </c>
    </row>
    <row r="1799" spans="1:15">
      <c r="A1799" s="376">
        <v>3</v>
      </c>
      <c r="B1799" s="1014" t="s">
        <v>1225</v>
      </c>
      <c r="C1799" s="376" t="s">
        <v>845</v>
      </c>
      <c r="D1799" s="984" t="s">
        <v>507</v>
      </c>
      <c r="E1799" s="985" t="s">
        <v>58</v>
      </c>
      <c r="F1799" s="986">
        <f t="shared" si="231"/>
        <v>4.68</v>
      </c>
      <c r="G1799" s="987">
        <v>4.68</v>
      </c>
      <c r="H1799" s="986"/>
      <c r="I1799" s="988"/>
      <c r="J1799" s="989">
        <v>1800000</v>
      </c>
      <c r="K1799" s="990">
        <v>12</v>
      </c>
      <c r="L1799" s="983">
        <f>19*35</f>
        <v>665</v>
      </c>
      <c r="M1799" s="991">
        <v>70</v>
      </c>
      <c r="N1799" s="795">
        <f t="shared" si="230"/>
        <v>102315.78947368421</v>
      </c>
      <c r="O1799" s="934">
        <f t="shared" si="225"/>
        <v>1432421.0526315791</v>
      </c>
    </row>
    <row r="1800" spans="1:15">
      <c r="A1800" s="376">
        <v>3</v>
      </c>
      <c r="B1800" s="1014" t="s">
        <v>1225</v>
      </c>
      <c r="C1800" s="376" t="s">
        <v>845</v>
      </c>
      <c r="D1800" s="984" t="s">
        <v>1212</v>
      </c>
      <c r="E1800" s="985" t="s">
        <v>1009</v>
      </c>
      <c r="F1800" s="986">
        <f t="shared" si="231"/>
        <v>4</v>
      </c>
      <c r="G1800" s="987">
        <v>4</v>
      </c>
      <c r="H1800" s="986"/>
      <c r="I1800" s="988"/>
      <c r="J1800" s="989">
        <v>1800000</v>
      </c>
      <c r="K1800" s="990">
        <v>12</v>
      </c>
      <c r="L1800" s="983">
        <v>665</v>
      </c>
      <c r="M1800" s="991">
        <v>70</v>
      </c>
      <c r="N1800" s="795">
        <f t="shared" si="230"/>
        <v>87449.392712550616</v>
      </c>
      <c r="O1800" s="934">
        <f t="shared" si="225"/>
        <v>1224291.4979757087</v>
      </c>
    </row>
    <row r="1801" spans="1:15" ht="30">
      <c r="A1801" s="376">
        <v>3</v>
      </c>
      <c r="B1801" s="1014" t="s">
        <v>1225</v>
      </c>
      <c r="C1801" s="376" t="s">
        <v>845</v>
      </c>
      <c r="D1801" s="984" t="s">
        <v>1213</v>
      </c>
      <c r="E1801" s="985" t="s">
        <v>140</v>
      </c>
      <c r="F1801" s="986">
        <f>G1801+H1801</f>
        <v>4</v>
      </c>
      <c r="G1801" s="987">
        <v>4</v>
      </c>
      <c r="H1801" s="986"/>
      <c r="I1801" s="988"/>
      <c r="J1801" s="989">
        <v>1800000</v>
      </c>
      <c r="K1801" s="990">
        <v>12</v>
      </c>
      <c r="L1801" s="983">
        <v>665</v>
      </c>
      <c r="M1801" s="991">
        <v>35</v>
      </c>
      <c r="N1801" s="795">
        <f t="shared" si="230"/>
        <v>87449.392712550616</v>
      </c>
      <c r="O1801" s="934">
        <f t="shared" si="225"/>
        <v>612145.74898785434</v>
      </c>
    </row>
    <row r="1802" spans="1:15" ht="30">
      <c r="A1802" s="376">
        <v>3</v>
      </c>
      <c r="B1802" s="1014" t="s">
        <v>1225</v>
      </c>
      <c r="C1802" s="376" t="s">
        <v>845</v>
      </c>
      <c r="D1802" s="984" t="s">
        <v>1213</v>
      </c>
      <c r="E1802" s="985" t="s">
        <v>888</v>
      </c>
      <c r="F1802" s="986">
        <f t="shared" si="231"/>
        <v>4</v>
      </c>
      <c r="G1802" s="987">
        <v>4</v>
      </c>
      <c r="H1802" s="986"/>
      <c r="I1802" s="988"/>
      <c r="J1802" s="989">
        <v>1800000</v>
      </c>
      <c r="K1802" s="990">
        <v>12</v>
      </c>
      <c r="L1802" s="983">
        <v>665</v>
      </c>
      <c r="M1802" s="991">
        <v>9</v>
      </c>
      <c r="N1802" s="795">
        <f t="shared" si="230"/>
        <v>87449.392712550616</v>
      </c>
      <c r="O1802" s="934">
        <f t="shared" si="225"/>
        <v>157408.90688259111</v>
      </c>
    </row>
    <row r="1803" spans="1:15">
      <c r="A1803" s="376">
        <v>3</v>
      </c>
      <c r="B1803" s="1014" t="s">
        <v>1225</v>
      </c>
      <c r="C1803" s="376" t="s">
        <v>845</v>
      </c>
      <c r="D1803" s="984" t="s">
        <v>1228</v>
      </c>
      <c r="E1803" s="985" t="s">
        <v>149</v>
      </c>
      <c r="F1803" s="986">
        <f t="shared" si="231"/>
        <v>4</v>
      </c>
      <c r="G1803" s="987">
        <v>4</v>
      </c>
      <c r="H1803" s="986"/>
      <c r="I1803" s="988"/>
      <c r="J1803" s="989">
        <v>1800000</v>
      </c>
      <c r="K1803" s="990">
        <v>12</v>
      </c>
      <c r="L1803" s="983">
        <f>19*35</f>
        <v>665</v>
      </c>
      <c r="M1803" s="991">
        <v>18</v>
      </c>
      <c r="N1803" s="795">
        <f t="shared" si="230"/>
        <v>87449.392712550616</v>
      </c>
      <c r="O1803" s="934">
        <f t="shared" si="225"/>
        <v>314817.81376518222</v>
      </c>
    </row>
    <row r="1804" spans="1:15">
      <c r="A1804" s="376">
        <v>3</v>
      </c>
      <c r="B1804" s="1014" t="s">
        <v>1225</v>
      </c>
      <c r="C1804" s="376" t="s">
        <v>845</v>
      </c>
      <c r="D1804" s="984" t="s">
        <v>1217</v>
      </c>
      <c r="E1804" s="985" t="s">
        <v>886</v>
      </c>
      <c r="F1804" s="986">
        <f>G1804+H1804</f>
        <v>4.68</v>
      </c>
      <c r="G1804" s="987">
        <v>4.68</v>
      </c>
      <c r="H1804" s="986"/>
      <c r="I1804" s="988"/>
      <c r="J1804" s="989">
        <v>1800000</v>
      </c>
      <c r="K1804" s="990">
        <v>12</v>
      </c>
      <c r="L1804" s="983">
        <v>665</v>
      </c>
      <c r="M1804" s="991">
        <v>53</v>
      </c>
      <c r="N1804" s="795">
        <f t="shared" si="230"/>
        <v>102315.78947368421</v>
      </c>
      <c r="O1804" s="934">
        <f t="shared" si="225"/>
        <v>1084547.3684210528</v>
      </c>
    </row>
    <row r="1805" spans="1:15" ht="30">
      <c r="A1805" s="376">
        <v>3</v>
      </c>
      <c r="B1805" s="1014" t="s">
        <v>1225</v>
      </c>
      <c r="C1805" s="376" t="s">
        <v>845</v>
      </c>
      <c r="D1805" s="984" t="s">
        <v>1217</v>
      </c>
      <c r="E1805" s="985" t="s">
        <v>1229</v>
      </c>
      <c r="F1805" s="986">
        <f>G1805+H1805</f>
        <v>4.68</v>
      </c>
      <c r="G1805" s="987">
        <v>4.68</v>
      </c>
      <c r="H1805" s="986"/>
      <c r="I1805" s="988"/>
      <c r="J1805" s="989">
        <v>1800000</v>
      </c>
      <c r="K1805" s="990">
        <v>12</v>
      </c>
      <c r="L1805" s="983">
        <f>19*35</f>
        <v>665</v>
      </c>
      <c r="M1805" s="991">
        <v>18</v>
      </c>
      <c r="N1805" s="795">
        <f t="shared" si="230"/>
        <v>102315.78947368421</v>
      </c>
      <c r="O1805" s="934">
        <f t="shared" si="225"/>
        <v>368336.8421052632</v>
      </c>
    </row>
    <row r="1806" spans="1:15">
      <c r="A1806" s="376">
        <v>3</v>
      </c>
      <c r="B1806" s="1014" t="s">
        <v>1225</v>
      </c>
      <c r="C1806" s="376" t="s">
        <v>845</v>
      </c>
      <c r="D1806" s="984" t="s">
        <v>664</v>
      </c>
      <c r="E1806" s="985" t="s">
        <v>665</v>
      </c>
      <c r="F1806" s="986">
        <f t="shared" si="231"/>
        <v>4.68</v>
      </c>
      <c r="G1806" s="987">
        <v>4.68</v>
      </c>
      <c r="H1806" s="986"/>
      <c r="I1806" s="988"/>
      <c r="J1806" s="989">
        <v>1800000</v>
      </c>
      <c r="K1806" s="990">
        <v>12</v>
      </c>
      <c r="L1806" s="983">
        <v>665</v>
      </c>
      <c r="M1806" s="991">
        <v>35</v>
      </c>
      <c r="N1806" s="795">
        <f t="shared" si="230"/>
        <v>102315.78947368421</v>
      </c>
      <c r="O1806" s="934">
        <f t="shared" si="225"/>
        <v>716210.52631578955</v>
      </c>
    </row>
    <row r="1807" spans="1:15" ht="30">
      <c r="A1807" s="376">
        <v>3</v>
      </c>
      <c r="B1807" s="1014" t="s">
        <v>1225</v>
      </c>
      <c r="C1807" s="376" t="s">
        <v>845</v>
      </c>
      <c r="D1807" s="984" t="s">
        <v>1222</v>
      </c>
      <c r="E1807" s="985" t="s">
        <v>115</v>
      </c>
      <c r="F1807" s="986">
        <f t="shared" si="231"/>
        <v>4.68</v>
      </c>
      <c r="G1807" s="987">
        <v>4.68</v>
      </c>
      <c r="H1807" s="986"/>
      <c r="I1807" s="988"/>
      <c r="J1807" s="989">
        <v>1800000</v>
      </c>
      <c r="K1807" s="990">
        <v>12</v>
      </c>
      <c r="L1807" s="983">
        <f>19*35</f>
        <v>665</v>
      </c>
      <c r="M1807" s="991">
        <v>105</v>
      </c>
      <c r="N1807" s="795">
        <f t="shared" si="230"/>
        <v>102315.78947368421</v>
      </c>
      <c r="O1807" s="934">
        <f t="shared" si="225"/>
        <v>2148631.5789473685</v>
      </c>
    </row>
    <row r="1808" spans="1:15" ht="30">
      <c r="A1808" s="376">
        <v>3</v>
      </c>
      <c r="B1808" s="1014" t="s">
        <v>1225</v>
      </c>
      <c r="C1808" s="376" t="s">
        <v>845</v>
      </c>
      <c r="D1808" s="984" t="s">
        <v>1221</v>
      </c>
      <c r="E1808" s="985" t="s">
        <v>1230</v>
      </c>
      <c r="F1808" s="986">
        <f t="shared" si="231"/>
        <v>4.68</v>
      </c>
      <c r="G1808" s="987">
        <v>4.68</v>
      </c>
      <c r="H1808" s="986"/>
      <c r="I1808" s="988"/>
      <c r="J1808" s="989">
        <v>1800000</v>
      </c>
      <c r="K1808" s="990">
        <v>12</v>
      </c>
      <c r="L1808" s="983">
        <f>19*35</f>
        <v>665</v>
      </c>
      <c r="M1808" s="991">
        <v>35</v>
      </c>
      <c r="N1808" s="795">
        <f t="shared" si="230"/>
        <v>102315.78947368421</v>
      </c>
      <c r="O1808" s="934">
        <f t="shared" si="225"/>
        <v>716210.52631578955</v>
      </c>
    </row>
    <row r="1809" spans="1:15">
      <c r="A1809" s="376">
        <v>3</v>
      </c>
      <c r="B1809" s="1014" t="s">
        <v>1225</v>
      </c>
      <c r="C1809" s="376" t="s">
        <v>845</v>
      </c>
      <c r="D1809" s="984" t="s">
        <v>1231</v>
      </c>
      <c r="E1809" s="985" t="s">
        <v>863</v>
      </c>
      <c r="F1809" s="986">
        <f t="shared" si="231"/>
        <v>4.34</v>
      </c>
      <c r="G1809" s="986">
        <v>4.34</v>
      </c>
      <c r="H1809" s="986"/>
      <c r="I1809" s="988"/>
      <c r="J1809" s="989">
        <v>1800000</v>
      </c>
      <c r="K1809" s="990">
        <v>12</v>
      </c>
      <c r="L1809" s="983">
        <v>665</v>
      </c>
      <c r="M1809" s="991">
        <v>175</v>
      </c>
      <c r="N1809" s="795">
        <f t="shared" si="230"/>
        <v>94882.5910931174</v>
      </c>
      <c r="O1809" s="934">
        <f t="shared" si="225"/>
        <v>3320890.6882591094</v>
      </c>
    </row>
    <row r="1810" spans="1:15">
      <c r="A1810" s="376">
        <v>3</v>
      </c>
      <c r="B1810" s="1014" t="s">
        <v>1225</v>
      </c>
      <c r="C1810" s="376" t="s">
        <v>845</v>
      </c>
      <c r="D1810" s="984" t="s">
        <v>1215</v>
      </c>
      <c r="E1810" s="985" t="s">
        <v>1007</v>
      </c>
      <c r="F1810" s="986">
        <f t="shared" si="231"/>
        <v>5.22</v>
      </c>
      <c r="G1810" s="987">
        <v>5.0199999999999996</v>
      </c>
      <c r="H1810" s="986">
        <v>0.2</v>
      </c>
      <c r="I1810" s="988"/>
      <c r="J1810" s="989">
        <v>1800000</v>
      </c>
      <c r="K1810" s="990">
        <v>12</v>
      </c>
      <c r="L1810" s="983">
        <v>665</v>
      </c>
      <c r="M1810" s="991">
        <v>52</v>
      </c>
      <c r="N1810" s="795">
        <f t="shared" si="230"/>
        <v>114121.45748987855</v>
      </c>
      <c r="O1810" s="934">
        <f t="shared" ref="O1810:O1873" si="232">+N1810*0.2*M1810</f>
        <v>1186863.1578947371</v>
      </c>
    </row>
    <row r="1811" spans="1:15" ht="30">
      <c r="A1811" s="376">
        <v>3</v>
      </c>
      <c r="B1811" s="1014" t="s">
        <v>1225</v>
      </c>
      <c r="C1811" s="376" t="s">
        <v>845</v>
      </c>
      <c r="D1811" s="984" t="s">
        <v>1232</v>
      </c>
      <c r="E1811" s="985" t="s">
        <v>1233</v>
      </c>
      <c r="F1811" s="986">
        <f t="shared" si="231"/>
        <v>4.34</v>
      </c>
      <c r="G1811" s="987">
        <v>4.34</v>
      </c>
      <c r="H1811" s="986"/>
      <c r="I1811" s="988"/>
      <c r="J1811" s="989">
        <v>1800000</v>
      </c>
      <c r="K1811" s="990">
        <v>12</v>
      </c>
      <c r="L1811" s="983">
        <f>19*35</f>
        <v>665</v>
      </c>
      <c r="M1811" s="991">
        <v>35</v>
      </c>
      <c r="N1811" s="795">
        <f t="shared" si="230"/>
        <v>94882.5910931174</v>
      </c>
      <c r="O1811" s="934">
        <f t="shared" si="232"/>
        <v>664178.13765182183</v>
      </c>
    </row>
    <row r="1812" spans="1:15">
      <c r="A1812" s="992">
        <v>3</v>
      </c>
      <c r="B1812" s="1016" t="s">
        <v>1225</v>
      </c>
      <c r="C1812" s="994" t="s">
        <v>845</v>
      </c>
      <c r="D1812" s="1146" t="s">
        <v>1218</v>
      </c>
      <c r="E1812" s="1148" t="s">
        <v>56</v>
      </c>
      <c r="F1812" s="997">
        <f t="shared" si="231"/>
        <v>3.86</v>
      </c>
      <c r="G1812" s="998">
        <v>3.86</v>
      </c>
      <c r="H1812" s="997"/>
      <c r="I1812" s="999"/>
      <c r="J1812" s="1000">
        <v>1800000</v>
      </c>
      <c r="K1812" s="1001">
        <v>12</v>
      </c>
      <c r="L1812" s="993">
        <v>665</v>
      </c>
      <c r="M1812" s="1002">
        <v>2</v>
      </c>
      <c r="N1812" s="795">
        <f t="shared" si="230"/>
        <v>84388.663967611341</v>
      </c>
      <c r="O1812" s="934">
        <f t="shared" si="232"/>
        <v>33755.465587044535</v>
      </c>
    </row>
    <row r="1813" spans="1:15">
      <c r="A1813" s="992">
        <v>3</v>
      </c>
      <c r="B1813" s="1016" t="s">
        <v>1225</v>
      </c>
      <c r="C1813" s="994" t="s">
        <v>845</v>
      </c>
      <c r="D1813" s="1151"/>
      <c r="E1813" s="1152"/>
      <c r="F1813" s="1017">
        <v>3.99</v>
      </c>
      <c r="G1813" s="1018">
        <v>3.99</v>
      </c>
      <c r="H1813" s="1017"/>
      <c r="I1813" s="1019"/>
      <c r="J1813" s="1000">
        <v>1800000</v>
      </c>
      <c r="K1813" s="1001">
        <v>12</v>
      </c>
      <c r="L1813" s="993">
        <v>665</v>
      </c>
      <c r="M1813" s="1020">
        <v>15</v>
      </c>
      <c r="N1813" s="795">
        <f t="shared" si="230"/>
        <v>87230.769230769234</v>
      </c>
      <c r="O1813" s="934">
        <f t="shared" si="232"/>
        <v>261692.30769230772</v>
      </c>
    </row>
    <row r="1814" spans="1:15">
      <c r="A1814" s="1021" t="s">
        <v>1234</v>
      </c>
      <c r="B1814" s="1022"/>
      <c r="C1814" s="1023"/>
      <c r="D1814" s="183"/>
      <c r="E1814" s="183"/>
      <c r="F1814" s="387"/>
      <c r="G1814" s="183"/>
      <c r="H1814" s="183"/>
      <c r="I1814" s="183"/>
      <c r="J1814" s="388"/>
      <c r="K1814" s="183"/>
      <c r="L1814" s="183"/>
      <c r="M1814" s="920">
        <f>SUM(M1754:M1813)</f>
        <v>3119</v>
      </c>
      <c r="N1814" s="920">
        <f t="shared" ref="N1814:O1814" si="233">SUM(N1754:N1813)</f>
        <v>5885562.7530364366</v>
      </c>
      <c r="O1814" s="920">
        <f t="shared" si="233"/>
        <v>62085177.327935226</v>
      </c>
    </row>
    <row r="1815" spans="1:15">
      <c r="A1815" s="1024" t="s">
        <v>22</v>
      </c>
      <c r="B1815" s="1025" t="s">
        <v>649</v>
      </c>
      <c r="C1815" s="1024"/>
      <c r="D1815" s="1026"/>
      <c r="E1815" s="1027"/>
      <c r="F1815" s="1026"/>
      <c r="G1815" s="1026"/>
      <c r="H1815" s="1026"/>
      <c r="I1815" s="1026"/>
      <c r="J1815" s="1026"/>
      <c r="K1815" s="1026"/>
      <c r="L1815" s="1026"/>
      <c r="M1815" s="1028"/>
      <c r="N1815" s="795"/>
      <c r="O1815" s="934">
        <f t="shared" si="232"/>
        <v>0</v>
      </c>
    </row>
    <row r="1816" spans="1:15">
      <c r="A1816" s="1029">
        <v>1</v>
      </c>
      <c r="B1816" s="1030" t="s">
        <v>1235</v>
      </c>
      <c r="C1816" s="1031" t="s">
        <v>691</v>
      </c>
      <c r="D1816" s="1030" t="s">
        <v>268</v>
      </c>
      <c r="E1816" s="1031" t="s">
        <v>3</v>
      </c>
      <c r="F1816" s="1032">
        <v>5.0199999999999996</v>
      </c>
      <c r="G1816" s="1033">
        <v>5.0199999999999996</v>
      </c>
      <c r="H1816" s="1034"/>
      <c r="I1816" s="1034"/>
      <c r="J1816" s="1035">
        <v>1800000</v>
      </c>
      <c r="K1816" s="1034">
        <v>12</v>
      </c>
      <c r="L1816" s="1024">
        <v>665</v>
      </c>
      <c r="M1816" s="1024">
        <v>138</v>
      </c>
      <c r="N1816" s="795">
        <f t="shared" si="230"/>
        <v>109748.98785425101</v>
      </c>
      <c r="O1816" s="934">
        <f t="shared" si="232"/>
        <v>3029072.0647773282</v>
      </c>
    </row>
    <row r="1817" spans="1:15">
      <c r="A1817" s="1029"/>
      <c r="B1817" s="1030" t="s">
        <v>1235</v>
      </c>
      <c r="C1817" s="1031" t="s">
        <v>691</v>
      </c>
      <c r="D1817" s="1030" t="s">
        <v>114</v>
      </c>
      <c r="E1817" s="1031" t="s">
        <v>863</v>
      </c>
      <c r="F1817" s="1032">
        <v>5.36</v>
      </c>
      <c r="G1817" s="1033">
        <v>5.36</v>
      </c>
      <c r="H1817" s="1034"/>
      <c r="I1817" s="1034"/>
      <c r="J1817" s="1035">
        <v>1800000</v>
      </c>
      <c r="K1817" s="1034">
        <v>12</v>
      </c>
      <c r="L1817" s="1024">
        <v>665</v>
      </c>
      <c r="M1817" s="1024">
        <v>138</v>
      </c>
      <c r="N1817" s="795">
        <f t="shared" si="230"/>
        <v>117182.18623481783</v>
      </c>
      <c r="O1817" s="934">
        <f t="shared" si="232"/>
        <v>3234228.3400809723</v>
      </c>
    </row>
    <row r="1818" spans="1:15" ht="31.5">
      <c r="A1818" s="1029"/>
      <c r="B1818" s="1030" t="s">
        <v>1235</v>
      </c>
      <c r="C1818" s="1031" t="s">
        <v>691</v>
      </c>
      <c r="D1818" s="1030" t="s">
        <v>1236</v>
      </c>
      <c r="E1818" s="1031" t="s">
        <v>1237</v>
      </c>
      <c r="F1818" s="1032">
        <v>5.17</v>
      </c>
      <c r="G1818" s="1033">
        <v>5.0199999999999996</v>
      </c>
      <c r="H1818" s="1034">
        <v>0.15</v>
      </c>
      <c r="I1818" s="1034"/>
      <c r="J1818" s="1035">
        <v>1800000</v>
      </c>
      <c r="K1818" s="1034">
        <v>12</v>
      </c>
      <c r="L1818" s="1024">
        <v>665</v>
      </c>
      <c r="M1818" s="1024">
        <v>18</v>
      </c>
      <c r="N1818" s="795">
        <f t="shared" si="230"/>
        <v>113028.34008097167</v>
      </c>
      <c r="O1818" s="934">
        <f t="shared" si="232"/>
        <v>406902.02429149806</v>
      </c>
    </row>
    <row r="1819" spans="1:15" ht="31.5">
      <c r="A1819" s="1029"/>
      <c r="B1819" s="1030" t="s">
        <v>1235</v>
      </c>
      <c r="C1819" s="1031" t="s">
        <v>691</v>
      </c>
      <c r="D1819" s="1030" t="s">
        <v>1238</v>
      </c>
      <c r="E1819" s="1031" t="s">
        <v>1239</v>
      </c>
      <c r="F1819" s="1032">
        <v>4.34</v>
      </c>
      <c r="G1819" s="1034">
        <v>4.34</v>
      </c>
      <c r="H1819" s="1036"/>
      <c r="I1819" s="1034"/>
      <c r="J1819" s="1035">
        <v>1800000</v>
      </c>
      <c r="K1819" s="1034">
        <v>12</v>
      </c>
      <c r="L1819" s="1024">
        <v>665</v>
      </c>
      <c r="M1819" s="1024">
        <v>47</v>
      </c>
      <c r="N1819" s="795">
        <f t="shared" si="230"/>
        <v>94882.5910931174</v>
      </c>
      <c r="O1819" s="934">
        <f t="shared" si="232"/>
        <v>891896.35627530364</v>
      </c>
    </row>
    <row r="1820" spans="1:15" ht="31.5">
      <c r="A1820" s="1029"/>
      <c r="B1820" s="1030" t="s">
        <v>1235</v>
      </c>
      <c r="C1820" s="1031" t="s">
        <v>691</v>
      </c>
      <c r="D1820" s="1030" t="s">
        <v>1238</v>
      </c>
      <c r="E1820" s="1031" t="s">
        <v>1239</v>
      </c>
      <c r="F1820" s="1032">
        <v>4.34</v>
      </c>
      <c r="G1820" s="1034">
        <v>4.34</v>
      </c>
      <c r="H1820" s="1036"/>
      <c r="I1820" s="1034"/>
      <c r="J1820" s="1035">
        <v>1800000</v>
      </c>
      <c r="K1820" s="1034">
        <v>12</v>
      </c>
      <c r="L1820" s="1024">
        <v>665</v>
      </c>
      <c r="M1820" s="1024">
        <v>10</v>
      </c>
      <c r="N1820" s="795">
        <f t="shared" si="230"/>
        <v>94882.5910931174</v>
      </c>
      <c r="O1820" s="934">
        <f t="shared" si="232"/>
        <v>189765.1821862348</v>
      </c>
    </row>
    <row r="1821" spans="1:15" ht="31.5">
      <c r="A1821" s="1029"/>
      <c r="B1821" s="1030" t="s">
        <v>1235</v>
      </c>
      <c r="C1821" s="1031" t="s">
        <v>691</v>
      </c>
      <c r="D1821" s="1030" t="s">
        <v>1238</v>
      </c>
      <c r="E1821" s="1031" t="s">
        <v>785</v>
      </c>
      <c r="F1821" s="1032">
        <v>4.34</v>
      </c>
      <c r="G1821" s="1034">
        <v>4.34</v>
      </c>
      <c r="H1821" s="1036"/>
      <c r="I1821" s="1034"/>
      <c r="J1821" s="1035">
        <v>1800000</v>
      </c>
      <c r="K1821" s="1034">
        <v>12</v>
      </c>
      <c r="L1821" s="1024">
        <v>665</v>
      </c>
      <c r="M1821" s="1024">
        <v>11</v>
      </c>
      <c r="N1821" s="795">
        <f t="shared" si="230"/>
        <v>94882.5910931174</v>
      </c>
      <c r="O1821" s="934">
        <f t="shared" si="232"/>
        <v>208741.7004048583</v>
      </c>
    </row>
    <row r="1822" spans="1:15" ht="31.5">
      <c r="A1822" s="1029"/>
      <c r="B1822" s="1030" t="s">
        <v>1235</v>
      </c>
      <c r="C1822" s="1031" t="s">
        <v>691</v>
      </c>
      <c r="D1822" s="1030" t="s">
        <v>1240</v>
      </c>
      <c r="E1822" s="1031" t="s">
        <v>671</v>
      </c>
      <c r="F1822" s="1032">
        <v>5.0199999999999996</v>
      </c>
      <c r="G1822" s="1034">
        <v>5.0199999999999996</v>
      </c>
      <c r="H1822" s="1036"/>
      <c r="I1822" s="1034"/>
      <c r="J1822" s="1035">
        <v>1800000</v>
      </c>
      <c r="K1822" s="1034">
        <v>12</v>
      </c>
      <c r="L1822" s="1024">
        <v>665</v>
      </c>
      <c r="M1822" s="1024">
        <v>33</v>
      </c>
      <c r="N1822" s="795">
        <f t="shared" si="230"/>
        <v>109748.98785425101</v>
      </c>
      <c r="O1822" s="934">
        <f t="shared" si="232"/>
        <v>724343.31983805681</v>
      </c>
    </row>
    <row r="1823" spans="1:15" ht="31.5">
      <c r="A1823" s="1029"/>
      <c r="B1823" s="1030" t="s">
        <v>1235</v>
      </c>
      <c r="C1823" s="1031" t="s">
        <v>691</v>
      </c>
      <c r="D1823" s="1030" t="s">
        <v>1241</v>
      </c>
      <c r="E1823" s="1031" t="s">
        <v>671</v>
      </c>
      <c r="F1823" s="1032">
        <v>4.34</v>
      </c>
      <c r="G1823" s="1034">
        <v>4.34</v>
      </c>
      <c r="H1823" s="1036"/>
      <c r="I1823" s="1034"/>
      <c r="J1823" s="1035">
        <v>1800000</v>
      </c>
      <c r="K1823" s="1034">
        <v>12</v>
      </c>
      <c r="L1823" s="1024">
        <v>665</v>
      </c>
      <c r="M1823" s="1024">
        <v>18</v>
      </c>
      <c r="N1823" s="795">
        <f t="shared" si="230"/>
        <v>94882.5910931174</v>
      </c>
      <c r="O1823" s="934">
        <f t="shared" si="232"/>
        <v>341577.32793522265</v>
      </c>
    </row>
    <row r="1824" spans="1:15" ht="31.5">
      <c r="A1824" s="1029"/>
      <c r="B1824" s="1030" t="s">
        <v>1235</v>
      </c>
      <c r="C1824" s="1031" t="s">
        <v>691</v>
      </c>
      <c r="D1824" s="1030" t="s">
        <v>114</v>
      </c>
      <c r="E1824" s="1031" t="s">
        <v>1242</v>
      </c>
      <c r="F1824" s="1032">
        <v>5.36</v>
      </c>
      <c r="G1824" s="1034">
        <v>5.36</v>
      </c>
      <c r="H1824" s="1036"/>
      <c r="I1824" s="1034"/>
      <c r="J1824" s="1035">
        <v>1800000</v>
      </c>
      <c r="K1824" s="1034">
        <v>12</v>
      </c>
      <c r="L1824" s="1024">
        <v>665</v>
      </c>
      <c r="M1824" s="1024">
        <v>39</v>
      </c>
      <c r="N1824" s="795">
        <f t="shared" si="230"/>
        <v>117182.18623481783</v>
      </c>
      <c r="O1824" s="934">
        <f t="shared" si="232"/>
        <v>914021.05263157911</v>
      </c>
    </row>
    <row r="1825" spans="1:15" ht="31.5">
      <c r="A1825" s="1029"/>
      <c r="B1825" s="1030" t="s">
        <v>1235</v>
      </c>
      <c r="C1825" s="1031" t="s">
        <v>691</v>
      </c>
      <c r="D1825" s="1030" t="s">
        <v>1243</v>
      </c>
      <c r="E1825" s="1031" t="s">
        <v>1244</v>
      </c>
      <c r="F1825" s="1032">
        <v>5.0199999999999996</v>
      </c>
      <c r="G1825" s="1034">
        <v>5.0199999999999996</v>
      </c>
      <c r="H1825" s="1036"/>
      <c r="I1825" s="1034"/>
      <c r="J1825" s="1035">
        <v>1800000</v>
      </c>
      <c r="K1825" s="1034">
        <v>12</v>
      </c>
      <c r="L1825" s="1024">
        <v>665</v>
      </c>
      <c r="M1825" s="1024">
        <v>45</v>
      </c>
      <c r="N1825" s="795">
        <f t="shared" si="230"/>
        <v>109748.98785425101</v>
      </c>
      <c r="O1825" s="934">
        <f t="shared" si="232"/>
        <v>987740.89068825927</v>
      </c>
    </row>
    <row r="1826" spans="1:15" ht="31.5">
      <c r="A1826" s="1029"/>
      <c r="B1826" s="1030" t="s">
        <v>1235</v>
      </c>
      <c r="C1826" s="1031" t="s">
        <v>691</v>
      </c>
      <c r="D1826" s="1030" t="s">
        <v>1245</v>
      </c>
      <c r="E1826" s="1031" t="s">
        <v>1246</v>
      </c>
      <c r="F1826" s="1032">
        <v>4.68</v>
      </c>
      <c r="G1826" s="1034">
        <v>4.68</v>
      </c>
      <c r="H1826" s="1036"/>
      <c r="I1826" s="1034"/>
      <c r="J1826" s="1035">
        <v>1800000</v>
      </c>
      <c r="K1826" s="1034">
        <v>12</v>
      </c>
      <c r="L1826" s="1024">
        <v>665</v>
      </c>
      <c r="M1826" s="1024">
        <v>19</v>
      </c>
      <c r="N1826" s="795">
        <f t="shared" si="230"/>
        <v>102315.78947368421</v>
      </c>
      <c r="O1826" s="934">
        <f t="shared" si="232"/>
        <v>388800</v>
      </c>
    </row>
    <row r="1827" spans="1:15" ht="31.5">
      <c r="A1827" s="1029"/>
      <c r="B1827" s="1030" t="s">
        <v>1235</v>
      </c>
      <c r="C1827" s="1031" t="s">
        <v>691</v>
      </c>
      <c r="D1827" s="1030" t="s">
        <v>1238</v>
      </c>
      <c r="E1827" s="1031" t="s">
        <v>140</v>
      </c>
      <c r="F1827" s="1032">
        <v>4.34</v>
      </c>
      <c r="G1827" s="1034">
        <v>4.34</v>
      </c>
      <c r="H1827" s="1036"/>
      <c r="I1827" s="1034"/>
      <c r="J1827" s="1035">
        <v>1800000</v>
      </c>
      <c r="K1827" s="1034">
        <v>12</v>
      </c>
      <c r="L1827" s="1024">
        <v>665</v>
      </c>
      <c r="M1827" s="1024">
        <v>34</v>
      </c>
      <c r="N1827" s="795">
        <f t="shared" si="230"/>
        <v>94882.5910931174</v>
      </c>
      <c r="O1827" s="934">
        <f t="shared" si="232"/>
        <v>645201.61943319836</v>
      </c>
    </row>
    <row r="1828" spans="1:15">
      <c r="A1828" s="1029"/>
      <c r="B1828" s="1030" t="s">
        <v>1235</v>
      </c>
      <c r="C1828" s="1031" t="s">
        <v>691</v>
      </c>
      <c r="D1828" s="1030" t="s">
        <v>1238</v>
      </c>
      <c r="E1828" s="1031" t="s">
        <v>812</v>
      </c>
      <c r="F1828" s="1032">
        <v>4.34</v>
      </c>
      <c r="G1828" s="1034">
        <v>4.34</v>
      </c>
      <c r="H1828" s="1036"/>
      <c r="I1828" s="1034"/>
      <c r="J1828" s="1035">
        <v>1800000</v>
      </c>
      <c r="K1828" s="1034">
        <v>12</v>
      </c>
      <c r="L1828" s="1024">
        <v>665</v>
      </c>
      <c r="M1828" s="1024">
        <v>12</v>
      </c>
      <c r="N1828" s="795">
        <f t="shared" si="230"/>
        <v>94882.5910931174</v>
      </c>
      <c r="O1828" s="934">
        <f t="shared" si="232"/>
        <v>227718.21862348178</v>
      </c>
    </row>
    <row r="1829" spans="1:15">
      <c r="A1829" s="1029"/>
      <c r="B1829" s="1030" t="s">
        <v>1235</v>
      </c>
      <c r="C1829" s="1031" t="s">
        <v>691</v>
      </c>
      <c r="D1829" s="1030" t="s">
        <v>1236</v>
      </c>
      <c r="E1829" s="1031" t="s">
        <v>812</v>
      </c>
      <c r="F1829" s="1032">
        <v>5.17</v>
      </c>
      <c r="G1829" s="1034">
        <v>5.0199999999999996</v>
      </c>
      <c r="H1829" s="1036">
        <v>0.15</v>
      </c>
      <c r="I1829" s="1034"/>
      <c r="J1829" s="1035">
        <v>1800000</v>
      </c>
      <c r="K1829" s="1034">
        <v>12</v>
      </c>
      <c r="L1829" s="1024">
        <v>665</v>
      </c>
      <c r="M1829" s="1024">
        <v>5</v>
      </c>
      <c r="N1829" s="795">
        <f t="shared" si="230"/>
        <v>113028.34008097167</v>
      </c>
      <c r="O1829" s="934">
        <f t="shared" si="232"/>
        <v>113028.34008097168</v>
      </c>
    </row>
    <row r="1830" spans="1:15">
      <c r="A1830" s="1029"/>
      <c r="B1830" s="1030" t="s">
        <v>1235</v>
      </c>
      <c r="C1830" s="1031" t="s">
        <v>691</v>
      </c>
      <c r="D1830" s="1030" t="s">
        <v>1240</v>
      </c>
      <c r="E1830" s="1031" t="s">
        <v>812</v>
      </c>
      <c r="F1830" s="1032">
        <v>5.0199999999999996</v>
      </c>
      <c r="G1830" s="1034">
        <v>5.0199999999999996</v>
      </c>
      <c r="H1830" s="1034"/>
      <c r="I1830" s="1034"/>
      <c r="J1830" s="1035">
        <v>1800000</v>
      </c>
      <c r="K1830" s="1034">
        <v>12</v>
      </c>
      <c r="L1830" s="1024">
        <v>665</v>
      </c>
      <c r="M1830" s="1024">
        <v>18</v>
      </c>
      <c r="N1830" s="795">
        <f t="shared" si="230"/>
        <v>109748.98785425101</v>
      </c>
      <c r="O1830" s="934">
        <f t="shared" si="232"/>
        <v>395096.3562753037</v>
      </c>
    </row>
    <row r="1831" spans="1:15" ht="31.5">
      <c r="A1831" s="1029"/>
      <c r="B1831" s="1030" t="s">
        <v>1235</v>
      </c>
      <c r="C1831" s="1031" t="s">
        <v>691</v>
      </c>
      <c r="D1831" s="1030" t="s">
        <v>114</v>
      </c>
      <c r="E1831" s="1031" t="s">
        <v>875</v>
      </c>
      <c r="F1831" s="1032">
        <v>5.36</v>
      </c>
      <c r="G1831" s="1034">
        <v>5.36</v>
      </c>
      <c r="H1831" s="1034"/>
      <c r="I1831" s="1034"/>
      <c r="J1831" s="1035">
        <v>1800000</v>
      </c>
      <c r="K1831" s="1034">
        <v>12</v>
      </c>
      <c r="L1831" s="1024">
        <v>665</v>
      </c>
      <c r="M1831" s="1024">
        <v>104</v>
      </c>
      <c r="N1831" s="795">
        <f t="shared" si="230"/>
        <v>117182.18623481783</v>
      </c>
      <c r="O1831" s="934">
        <f t="shared" si="232"/>
        <v>2437389.4736842108</v>
      </c>
    </row>
    <row r="1832" spans="1:15">
      <c r="A1832" s="1029"/>
      <c r="B1832" s="1030" t="s">
        <v>1235</v>
      </c>
      <c r="C1832" s="1031" t="s">
        <v>691</v>
      </c>
      <c r="D1832" s="1030" t="s">
        <v>309</v>
      </c>
      <c r="E1832" s="1031" t="s">
        <v>665</v>
      </c>
      <c r="F1832" s="1032">
        <v>4.68</v>
      </c>
      <c r="G1832" s="1034">
        <v>4.68</v>
      </c>
      <c r="H1832" s="1034"/>
      <c r="I1832" s="1034"/>
      <c r="J1832" s="1035">
        <v>1800000</v>
      </c>
      <c r="K1832" s="1034">
        <v>12</v>
      </c>
      <c r="L1832" s="1024">
        <v>665</v>
      </c>
      <c r="M1832" s="1024">
        <v>35</v>
      </c>
      <c r="N1832" s="795">
        <f t="shared" si="230"/>
        <v>102315.78947368421</v>
      </c>
      <c r="O1832" s="934">
        <f t="shared" si="232"/>
        <v>716210.52631578955</v>
      </c>
    </row>
    <row r="1833" spans="1:15" ht="31.5">
      <c r="A1833" s="1029"/>
      <c r="B1833" s="1030" t="s">
        <v>1235</v>
      </c>
      <c r="C1833" s="1031" t="s">
        <v>691</v>
      </c>
      <c r="D1833" s="1037" t="s">
        <v>618</v>
      </c>
      <c r="E1833" s="1031" t="s">
        <v>115</v>
      </c>
      <c r="F1833" s="1032">
        <v>4.68</v>
      </c>
      <c r="G1833" s="1034">
        <v>4.68</v>
      </c>
      <c r="H1833" s="1034"/>
      <c r="I1833" s="1034"/>
      <c r="J1833" s="1035">
        <v>1800000</v>
      </c>
      <c r="K1833" s="1034">
        <v>12</v>
      </c>
      <c r="L1833" s="1024">
        <v>665</v>
      </c>
      <c r="M1833" s="1024">
        <v>103</v>
      </c>
      <c r="N1833" s="795">
        <f t="shared" si="230"/>
        <v>102315.78947368421</v>
      </c>
      <c r="O1833" s="934">
        <f t="shared" si="232"/>
        <v>2107705.2631578948</v>
      </c>
    </row>
    <row r="1834" spans="1:15" ht="47.25">
      <c r="A1834" s="1029"/>
      <c r="B1834" s="1030" t="s">
        <v>1235</v>
      </c>
      <c r="C1834" s="1031" t="s">
        <v>691</v>
      </c>
      <c r="D1834" s="1030" t="s">
        <v>1247</v>
      </c>
      <c r="E1834" s="1031" t="s">
        <v>1248</v>
      </c>
      <c r="F1834" s="1032">
        <v>3.99</v>
      </c>
      <c r="G1834" s="1034">
        <v>3.99</v>
      </c>
      <c r="H1834" s="1034"/>
      <c r="I1834" s="1034"/>
      <c r="J1834" s="1035">
        <v>1800000</v>
      </c>
      <c r="K1834" s="1034">
        <v>12</v>
      </c>
      <c r="L1834" s="1024">
        <v>665</v>
      </c>
      <c r="M1834" s="1024">
        <v>51</v>
      </c>
      <c r="N1834" s="795">
        <f t="shared" si="230"/>
        <v>87230.769230769234</v>
      </c>
      <c r="O1834" s="934">
        <f t="shared" si="232"/>
        <v>889753.84615384624</v>
      </c>
    </row>
    <row r="1835" spans="1:15">
      <c r="A1835" s="1029"/>
      <c r="B1835" s="1030" t="s">
        <v>1235</v>
      </c>
      <c r="C1835" s="1031" t="s">
        <v>691</v>
      </c>
      <c r="D1835" s="1030" t="s">
        <v>1249</v>
      </c>
      <c r="E1835" s="1031" t="s">
        <v>1250</v>
      </c>
      <c r="F1835" s="1032">
        <v>3.99</v>
      </c>
      <c r="G1835" s="1033">
        <v>3.99</v>
      </c>
      <c r="H1835" s="1034"/>
      <c r="I1835" s="1034"/>
      <c r="J1835" s="1035">
        <v>1800000</v>
      </c>
      <c r="K1835" s="1034">
        <v>12</v>
      </c>
      <c r="L1835" s="1024">
        <v>665</v>
      </c>
      <c r="M1835" s="1024">
        <v>18</v>
      </c>
      <c r="N1835" s="795">
        <f t="shared" si="230"/>
        <v>87230.769230769234</v>
      </c>
      <c r="O1835" s="934">
        <f t="shared" si="232"/>
        <v>314030.76923076925</v>
      </c>
    </row>
    <row r="1836" spans="1:15">
      <c r="A1836" s="1029"/>
      <c r="B1836" s="1030" t="s">
        <v>1235</v>
      </c>
      <c r="C1836" s="1031" t="s">
        <v>691</v>
      </c>
      <c r="D1836" s="1030" t="s">
        <v>1251</v>
      </c>
      <c r="E1836" s="1031" t="s">
        <v>117</v>
      </c>
      <c r="F1836" s="1032">
        <v>4.68</v>
      </c>
      <c r="G1836" s="1033">
        <v>4.68</v>
      </c>
      <c r="H1836" s="1034"/>
      <c r="I1836" s="1034"/>
      <c r="J1836" s="1035">
        <v>1800000</v>
      </c>
      <c r="K1836" s="1034">
        <v>12</v>
      </c>
      <c r="L1836" s="1024">
        <v>665</v>
      </c>
      <c r="M1836" s="1024">
        <v>69</v>
      </c>
      <c r="N1836" s="795">
        <f t="shared" si="230"/>
        <v>102315.78947368421</v>
      </c>
      <c r="O1836" s="934">
        <f t="shared" si="232"/>
        <v>1411957.8947368423</v>
      </c>
    </row>
    <row r="1837" spans="1:15">
      <c r="A1837" s="1029"/>
      <c r="B1837" s="1030" t="s">
        <v>1235</v>
      </c>
      <c r="C1837" s="1031" t="s">
        <v>691</v>
      </c>
      <c r="D1837" s="1030" t="s">
        <v>318</v>
      </c>
      <c r="E1837" s="1031" t="s">
        <v>122</v>
      </c>
      <c r="F1837" s="1032">
        <v>5.3699999999999992</v>
      </c>
      <c r="G1837" s="1033">
        <v>5.0199999999999996</v>
      </c>
      <c r="H1837" s="1034">
        <v>0.35</v>
      </c>
      <c r="I1837" s="1034"/>
      <c r="J1837" s="1035">
        <v>1800000</v>
      </c>
      <c r="K1837" s="1034">
        <v>12</v>
      </c>
      <c r="L1837" s="1024">
        <v>665</v>
      </c>
      <c r="M1837" s="1024">
        <v>35</v>
      </c>
      <c r="N1837" s="795">
        <f t="shared" si="230"/>
        <v>117400.80971659915</v>
      </c>
      <c r="O1837" s="934">
        <f t="shared" si="232"/>
        <v>821805.66801619413</v>
      </c>
    </row>
    <row r="1838" spans="1:15">
      <c r="A1838" s="1029">
        <v>2</v>
      </c>
      <c r="B1838" s="1030" t="s">
        <v>1252</v>
      </c>
      <c r="C1838" s="1031" t="s">
        <v>1075</v>
      </c>
      <c r="D1838" s="1030" t="s">
        <v>1253</v>
      </c>
      <c r="E1838" s="1031" t="s">
        <v>3</v>
      </c>
      <c r="F1838" s="1032">
        <v>4.88</v>
      </c>
      <c r="G1838" s="1038">
        <v>4.68</v>
      </c>
      <c r="H1838" s="1034">
        <v>0.2</v>
      </c>
      <c r="I1838" s="1034"/>
      <c r="J1838" s="1035">
        <v>1800000</v>
      </c>
      <c r="K1838" s="1034">
        <v>12</v>
      </c>
      <c r="L1838" s="1024">
        <v>665</v>
      </c>
      <c r="M1838" s="1024">
        <v>140</v>
      </c>
      <c r="N1838" s="795">
        <f t="shared" si="230"/>
        <v>106688.25910931174</v>
      </c>
      <c r="O1838" s="934">
        <f t="shared" si="232"/>
        <v>2987271.2550607291</v>
      </c>
    </row>
    <row r="1839" spans="1:15">
      <c r="A1839" s="1029"/>
      <c r="B1839" s="1030" t="s">
        <v>1252</v>
      </c>
      <c r="C1839" s="1031" t="s">
        <v>1075</v>
      </c>
      <c r="D1839" s="1030" t="s">
        <v>87</v>
      </c>
      <c r="E1839" s="1031" t="s">
        <v>721</v>
      </c>
      <c r="F1839" s="1032">
        <v>5.0199999999999996</v>
      </c>
      <c r="G1839" s="1033">
        <v>5.0199999999999996</v>
      </c>
      <c r="H1839" s="1034"/>
      <c r="I1839" s="1034"/>
      <c r="J1839" s="1035">
        <v>1800000</v>
      </c>
      <c r="K1839" s="1034">
        <v>8</v>
      </c>
      <c r="L1839" s="1024">
        <v>665</v>
      </c>
      <c r="M1839" s="1024">
        <v>140</v>
      </c>
      <c r="N1839" s="795">
        <f t="shared" si="230"/>
        <v>73165.991902834008</v>
      </c>
      <c r="O1839" s="934">
        <f t="shared" si="232"/>
        <v>2048647.7732793523</v>
      </c>
    </row>
    <row r="1840" spans="1:15">
      <c r="A1840" s="1029"/>
      <c r="B1840" s="1030"/>
      <c r="C1840" s="1031"/>
      <c r="D1840" s="1030"/>
      <c r="E1840" s="1031"/>
      <c r="F1840" s="1032">
        <v>5.36</v>
      </c>
      <c r="G1840" s="1033">
        <v>5.36</v>
      </c>
      <c r="H1840" s="1034"/>
      <c r="I1840" s="1034"/>
      <c r="J1840" s="1035">
        <v>1800000</v>
      </c>
      <c r="K1840" s="1034">
        <v>4</v>
      </c>
      <c r="L1840" s="1024">
        <v>665</v>
      </c>
      <c r="M1840" s="1024">
        <v>140</v>
      </c>
      <c r="N1840" s="795">
        <f t="shared" si="230"/>
        <v>39060.728744939268</v>
      </c>
      <c r="O1840" s="934">
        <f t="shared" si="232"/>
        <v>1093700.4048582995</v>
      </c>
    </row>
    <row r="1841" spans="1:15" ht="31.5">
      <c r="A1841" s="1029"/>
      <c r="B1841" s="1030" t="s">
        <v>1252</v>
      </c>
      <c r="C1841" s="1031" t="s">
        <v>1075</v>
      </c>
      <c r="D1841" s="1030" t="s">
        <v>1254</v>
      </c>
      <c r="E1841" s="1031" t="s">
        <v>1239</v>
      </c>
      <c r="F1841" s="1032">
        <v>4.34</v>
      </c>
      <c r="G1841" s="1033">
        <v>4.34</v>
      </c>
      <c r="H1841" s="1034"/>
      <c r="I1841" s="1034"/>
      <c r="J1841" s="1035">
        <v>1800000</v>
      </c>
      <c r="K1841" s="1034">
        <v>12</v>
      </c>
      <c r="L1841" s="1024">
        <v>665</v>
      </c>
      <c r="M1841" s="1024">
        <v>48</v>
      </c>
      <c r="N1841" s="795">
        <f t="shared" si="230"/>
        <v>94882.5910931174</v>
      </c>
      <c r="O1841" s="934">
        <f t="shared" si="232"/>
        <v>910872.87449392711</v>
      </c>
    </row>
    <row r="1842" spans="1:15" ht="31.5">
      <c r="A1842" s="1029"/>
      <c r="B1842" s="1030" t="s">
        <v>1252</v>
      </c>
      <c r="C1842" s="1031" t="s">
        <v>1075</v>
      </c>
      <c r="D1842" s="1030" t="s">
        <v>1254</v>
      </c>
      <c r="E1842" s="1031" t="s">
        <v>1239</v>
      </c>
      <c r="F1842" s="1032">
        <v>4.34</v>
      </c>
      <c r="G1842" s="1033">
        <v>4.34</v>
      </c>
      <c r="H1842" s="1034"/>
      <c r="I1842" s="1034"/>
      <c r="J1842" s="1035">
        <v>1800000</v>
      </c>
      <c r="K1842" s="1034">
        <v>12</v>
      </c>
      <c r="L1842" s="1024">
        <v>665</v>
      </c>
      <c r="M1842" s="1024">
        <v>10</v>
      </c>
      <c r="N1842" s="795">
        <f t="shared" si="230"/>
        <v>94882.5910931174</v>
      </c>
      <c r="O1842" s="934">
        <f t="shared" si="232"/>
        <v>189765.1821862348</v>
      </c>
    </row>
    <row r="1843" spans="1:15" ht="31.5">
      <c r="A1843" s="1029"/>
      <c r="B1843" s="1030" t="s">
        <v>1252</v>
      </c>
      <c r="C1843" s="1031" t="s">
        <v>1075</v>
      </c>
      <c r="D1843" s="1030" t="s">
        <v>1236</v>
      </c>
      <c r="E1843" s="1031" t="s">
        <v>1237</v>
      </c>
      <c r="F1843" s="1032">
        <v>5.17</v>
      </c>
      <c r="G1843" s="1039">
        <v>5.0199999999999996</v>
      </c>
      <c r="H1843" s="1034">
        <v>0.15</v>
      </c>
      <c r="I1843" s="1034"/>
      <c r="J1843" s="1035">
        <v>1800000</v>
      </c>
      <c r="K1843" s="1034">
        <v>12</v>
      </c>
      <c r="L1843" s="1024">
        <v>665</v>
      </c>
      <c r="M1843" s="1024">
        <v>30</v>
      </c>
      <c r="N1843" s="795">
        <f t="shared" si="230"/>
        <v>113028.34008097167</v>
      </c>
      <c r="O1843" s="934">
        <f t="shared" si="232"/>
        <v>678170.04048583005</v>
      </c>
    </row>
    <row r="1844" spans="1:15" ht="31.5">
      <c r="A1844" s="1029"/>
      <c r="B1844" s="1030" t="s">
        <v>1252</v>
      </c>
      <c r="C1844" s="1031" t="s">
        <v>1075</v>
      </c>
      <c r="D1844" s="1030" t="s">
        <v>1241</v>
      </c>
      <c r="E1844" s="1031" t="s">
        <v>1255</v>
      </c>
      <c r="F1844" s="1032">
        <v>4.34</v>
      </c>
      <c r="G1844" s="1039">
        <v>4.34</v>
      </c>
      <c r="H1844" s="1034"/>
      <c r="I1844" s="1034"/>
      <c r="J1844" s="1035">
        <v>1800000</v>
      </c>
      <c r="K1844" s="1034">
        <v>12</v>
      </c>
      <c r="L1844" s="1024">
        <v>665</v>
      </c>
      <c r="M1844" s="1024">
        <v>52</v>
      </c>
      <c r="N1844" s="795">
        <f t="shared" si="230"/>
        <v>94882.5910931174</v>
      </c>
      <c r="O1844" s="934">
        <f t="shared" si="232"/>
        <v>986778.94736842101</v>
      </c>
    </row>
    <row r="1845" spans="1:15" ht="31.5">
      <c r="A1845" s="1029"/>
      <c r="B1845" s="1030" t="s">
        <v>1252</v>
      </c>
      <c r="C1845" s="1031" t="s">
        <v>1075</v>
      </c>
      <c r="D1845" s="1030" t="s">
        <v>1243</v>
      </c>
      <c r="E1845" s="1031" t="s">
        <v>1256</v>
      </c>
      <c r="F1845" s="1032">
        <v>5.0199999999999996</v>
      </c>
      <c r="G1845" s="1034">
        <v>5.0199999999999996</v>
      </c>
      <c r="H1845" s="1034"/>
      <c r="I1845" s="1034"/>
      <c r="J1845" s="1035">
        <v>1800000</v>
      </c>
      <c r="K1845" s="1034">
        <v>12</v>
      </c>
      <c r="L1845" s="1024">
        <v>665</v>
      </c>
      <c r="M1845" s="1024">
        <v>52</v>
      </c>
      <c r="N1845" s="795">
        <f t="shared" si="230"/>
        <v>109748.98785425101</v>
      </c>
      <c r="O1845" s="934">
        <f t="shared" si="232"/>
        <v>1141389.4736842108</v>
      </c>
    </row>
    <row r="1846" spans="1:15" ht="31.5">
      <c r="A1846" s="1029"/>
      <c r="B1846" s="1030" t="s">
        <v>1252</v>
      </c>
      <c r="C1846" s="1031" t="s">
        <v>1075</v>
      </c>
      <c r="D1846" s="1030" t="s">
        <v>1257</v>
      </c>
      <c r="E1846" s="1031" t="s">
        <v>1242</v>
      </c>
      <c r="F1846" s="1032">
        <v>4.34</v>
      </c>
      <c r="G1846" s="1040">
        <v>4.34</v>
      </c>
      <c r="H1846" s="1034"/>
      <c r="I1846" s="1034"/>
      <c r="J1846" s="1035">
        <v>1800000</v>
      </c>
      <c r="K1846" s="1034">
        <v>12</v>
      </c>
      <c r="L1846" s="1024">
        <v>665</v>
      </c>
      <c r="M1846" s="1024">
        <v>53</v>
      </c>
      <c r="N1846" s="795">
        <f t="shared" si="230"/>
        <v>94882.5910931174</v>
      </c>
      <c r="O1846" s="934">
        <f t="shared" si="232"/>
        <v>1005755.4655870445</v>
      </c>
    </row>
    <row r="1847" spans="1:15">
      <c r="A1847" s="1029"/>
      <c r="B1847" s="1030" t="s">
        <v>1252</v>
      </c>
      <c r="C1847" s="1031" t="s">
        <v>1075</v>
      </c>
      <c r="D1847" s="1030" t="s">
        <v>1251</v>
      </c>
      <c r="E1847" s="1031" t="s">
        <v>117</v>
      </c>
      <c r="F1847" s="1032">
        <v>4.68</v>
      </c>
      <c r="G1847" s="1040">
        <v>4.68</v>
      </c>
      <c r="H1847" s="1034"/>
      <c r="I1847" s="1034"/>
      <c r="J1847" s="1035">
        <v>1800000</v>
      </c>
      <c r="K1847" s="1034">
        <v>12</v>
      </c>
      <c r="L1847" s="1024">
        <v>665</v>
      </c>
      <c r="M1847" s="1024">
        <v>70</v>
      </c>
      <c r="N1847" s="795">
        <f t="shared" si="230"/>
        <v>102315.78947368421</v>
      </c>
      <c r="O1847" s="934">
        <f t="shared" si="232"/>
        <v>1432421.0526315791</v>
      </c>
    </row>
    <row r="1848" spans="1:15">
      <c r="A1848" s="1029"/>
      <c r="B1848" s="1030" t="s">
        <v>1252</v>
      </c>
      <c r="C1848" s="1031" t="s">
        <v>1075</v>
      </c>
      <c r="D1848" s="1030" t="s">
        <v>1236</v>
      </c>
      <c r="E1848" s="1031" t="s">
        <v>683</v>
      </c>
      <c r="F1848" s="1032">
        <v>5.17</v>
      </c>
      <c r="G1848" s="1033">
        <v>5.0199999999999996</v>
      </c>
      <c r="H1848" s="1034">
        <v>0.15</v>
      </c>
      <c r="I1848" s="1034"/>
      <c r="J1848" s="1035">
        <v>1800000</v>
      </c>
      <c r="K1848" s="1034">
        <v>12</v>
      </c>
      <c r="L1848" s="1024">
        <v>665</v>
      </c>
      <c r="M1848" s="1024">
        <v>5</v>
      </c>
      <c r="N1848" s="795">
        <f t="shared" si="230"/>
        <v>113028.34008097167</v>
      </c>
      <c r="O1848" s="934">
        <f t="shared" si="232"/>
        <v>113028.34008097168</v>
      </c>
    </row>
    <row r="1849" spans="1:15">
      <c r="A1849" s="1029"/>
      <c r="B1849" s="1030" t="s">
        <v>1252</v>
      </c>
      <c r="C1849" s="1031" t="s">
        <v>1075</v>
      </c>
      <c r="D1849" s="1030" t="s">
        <v>1254</v>
      </c>
      <c r="E1849" s="1031" t="s">
        <v>1224</v>
      </c>
      <c r="F1849" s="1032">
        <v>4.34</v>
      </c>
      <c r="G1849" s="1033">
        <v>4.34</v>
      </c>
      <c r="H1849" s="1034"/>
      <c r="I1849" s="1034"/>
      <c r="J1849" s="1035">
        <v>1800000</v>
      </c>
      <c r="K1849" s="1034">
        <v>12</v>
      </c>
      <c r="L1849" s="1024">
        <v>665</v>
      </c>
      <c r="M1849" s="1024">
        <v>30</v>
      </c>
      <c r="N1849" s="795">
        <f t="shared" si="230"/>
        <v>94882.5910931174</v>
      </c>
      <c r="O1849" s="934">
        <f t="shared" si="232"/>
        <v>569295.54655870446</v>
      </c>
    </row>
    <row r="1850" spans="1:15" ht="31.5">
      <c r="A1850" s="1029"/>
      <c r="B1850" s="1030" t="s">
        <v>1252</v>
      </c>
      <c r="C1850" s="1031" t="s">
        <v>1075</v>
      </c>
      <c r="D1850" s="1030" t="s">
        <v>1258</v>
      </c>
      <c r="E1850" s="1031" t="s">
        <v>140</v>
      </c>
      <c r="F1850" s="1032">
        <v>4.34</v>
      </c>
      <c r="G1850" s="1033">
        <v>4.34</v>
      </c>
      <c r="H1850" s="1034"/>
      <c r="I1850" s="1034"/>
      <c r="J1850" s="1035">
        <v>1800000</v>
      </c>
      <c r="K1850" s="1034">
        <v>12</v>
      </c>
      <c r="L1850" s="1024">
        <v>665</v>
      </c>
      <c r="M1850" s="1024">
        <v>35</v>
      </c>
      <c r="N1850" s="795">
        <f t="shared" si="230"/>
        <v>94882.5910931174</v>
      </c>
      <c r="O1850" s="934">
        <f t="shared" si="232"/>
        <v>664178.13765182183</v>
      </c>
    </row>
    <row r="1851" spans="1:15" ht="31.5">
      <c r="A1851" s="1029"/>
      <c r="B1851" s="1030" t="s">
        <v>1252</v>
      </c>
      <c r="C1851" s="1031" t="s">
        <v>1075</v>
      </c>
      <c r="D1851" s="1030" t="s">
        <v>1253</v>
      </c>
      <c r="E1851" s="1031" t="s">
        <v>875</v>
      </c>
      <c r="F1851" s="1032">
        <v>4.88</v>
      </c>
      <c r="G1851" s="1038">
        <v>4.68</v>
      </c>
      <c r="H1851" s="1034">
        <v>0.2</v>
      </c>
      <c r="I1851" s="1034"/>
      <c r="J1851" s="1035">
        <v>1800000</v>
      </c>
      <c r="K1851" s="1034">
        <v>12</v>
      </c>
      <c r="L1851" s="1024">
        <v>665</v>
      </c>
      <c r="M1851" s="1024">
        <v>105</v>
      </c>
      <c r="N1851" s="795">
        <f t="shared" si="230"/>
        <v>106688.25910931174</v>
      </c>
      <c r="O1851" s="934">
        <f t="shared" si="232"/>
        <v>2240453.4412955465</v>
      </c>
    </row>
    <row r="1852" spans="1:15">
      <c r="A1852" s="1029"/>
      <c r="B1852" s="1030" t="s">
        <v>1252</v>
      </c>
      <c r="C1852" s="1031" t="s">
        <v>1075</v>
      </c>
      <c r="D1852" s="1030" t="s">
        <v>309</v>
      </c>
      <c r="E1852" s="1031" t="s">
        <v>665</v>
      </c>
      <c r="F1852" s="1032">
        <v>4.68</v>
      </c>
      <c r="G1852" s="1033">
        <v>4.68</v>
      </c>
      <c r="H1852" s="1034"/>
      <c r="I1852" s="1034"/>
      <c r="J1852" s="1035">
        <v>1800000</v>
      </c>
      <c r="K1852" s="1034">
        <v>12</v>
      </c>
      <c r="L1852" s="1024">
        <v>665</v>
      </c>
      <c r="M1852" s="1024">
        <v>35</v>
      </c>
      <c r="N1852" s="795">
        <f t="shared" si="230"/>
        <v>102315.78947368421</v>
      </c>
      <c r="O1852" s="934">
        <f t="shared" si="232"/>
        <v>716210.52631578955</v>
      </c>
    </row>
    <row r="1853" spans="1:15" ht="31.5">
      <c r="A1853" s="1029"/>
      <c r="B1853" s="1030" t="s">
        <v>1252</v>
      </c>
      <c r="C1853" s="1031" t="s">
        <v>1075</v>
      </c>
      <c r="D1853" s="1037" t="s">
        <v>618</v>
      </c>
      <c r="E1853" s="1031" t="s">
        <v>115</v>
      </c>
      <c r="F1853" s="1032">
        <v>4.68</v>
      </c>
      <c r="G1853" s="1038">
        <v>4.68</v>
      </c>
      <c r="H1853" s="1034"/>
      <c r="I1853" s="1034"/>
      <c r="J1853" s="1035">
        <v>1800000</v>
      </c>
      <c r="K1853" s="1034">
        <v>12</v>
      </c>
      <c r="L1853" s="1024">
        <v>665</v>
      </c>
      <c r="M1853" s="1024">
        <v>105</v>
      </c>
      <c r="N1853" s="795">
        <f t="shared" si="230"/>
        <v>102315.78947368421</v>
      </c>
      <c r="O1853" s="934">
        <f t="shared" si="232"/>
        <v>2148631.5789473685</v>
      </c>
    </row>
    <row r="1854" spans="1:15" ht="45">
      <c r="A1854" s="1029"/>
      <c r="B1854" s="1030" t="s">
        <v>1252</v>
      </c>
      <c r="C1854" s="1031" t="s">
        <v>1075</v>
      </c>
      <c r="D1854" s="1030" t="s">
        <v>1247</v>
      </c>
      <c r="E1854" s="1041" t="s">
        <v>1248</v>
      </c>
      <c r="F1854" s="1032">
        <v>3.99</v>
      </c>
      <c r="G1854" s="1033">
        <v>3.99</v>
      </c>
      <c r="H1854" s="1034"/>
      <c r="I1854" s="1034"/>
      <c r="J1854" s="1035">
        <v>1800000</v>
      </c>
      <c r="K1854" s="1034">
        <v>12</v>
      </c>
      <c r="L1854" s="1024">
        <v>665</v>
      </c>
      <c r="M1854" s="1024">
        <v>52</v>
      </c>
      <c r="N1854" s="795">
        <f t="shared" si="230"/>
        <v>87230.769230769234</v>
      </c>
      <c r="O1854" s="934">
        <f t="shared" si="232"/>
        <v>907200.00000000012</v>
      </c>
    </row>
    <row r="1855" spans="1:15">
      <c r="A1855" s="1029"/>
      <c r="B1855" s="1030" t="s">
        <v>1252</v>
      </c>
      <c r="C1855" s="1031" t="s">
        <v>1075</v>
      </c>
      <c r="D1855" s="1030" t="s">
        <v>1249</v>
      </c>
      <c r="E1855" s="1031" t="s">
        <v>1250</v>
      </c>
      <c r="F1855" s="1032">
        <v>3.99</v>
      </c>
      <c r="G1855" s="1033">
        <v>3.99</v>
      </c>
      <c r="H1855" s="1034"/>
      <c r="I1855" s="1034"/>
      <c r="J1855" s="1035">
        <v>1800000</v>
      </c>
      <c r="K1855" s="1034">
        <v>12</v>
      </c>
      <c r="L1855" s="1024">
        <v>665</v>
      </c>
      <c r="M1855" s="1024">
        <v>18</v>
      </c>
      <c r="N1855" s="795">
        <f t="shared" ref="N1855:N1918" si="234">(F1855*J1855*K1855)/L1855*35/52</f>
        <v>87230.769230769234</v>
      </c>
      <c r="O1855" s="934">
        <f t="shared" si="232"/>
        <v>314030.76923076925</v>
      </c>
    </row>
    <row r="1856" spans="1:15">
      <c r="A1856" s="1029"/>
      <c r="B1856" s="1030" t="s">
        <v>1252</v>
      </c>
      <c r="C1856" s="1031" t="s">
        <v>1075</v>
      </c>
      <c r="D1856" s="1030" t="s">
        <v>1259</v>
      </c>
      <c r="E1856" s="1031" t="s">
        <v>122</v>
      </c>
      <c r="F1856" s="1032">
        <v>4.93</v>
      </c>
      <c r="G1856" s="1033">
        <v>4.68</v>
      </c>
      <c r="H1856" s="1034">
        <v>0.25</v>
      </c>
      <c r="I1856" s="1034"/>
      <c r="J1856" s="1035">
        <v>1800000</v>
      </c>
      <c r="K1856" s="1034">
        <v>12</v>
      </c>
      <c r="L1856" s="1024">
        <v>665</v>
      </c>
      <c r="M1856" s="1024">
        <v>35</v>
      </c>
      <c r="N1856" s="795">
        <f t="shared" si="234"/>
        <v>107781.37651821862</v>
      </c>
      <c r="O1856" s="934">
        <f t="shared" si="232"/>
        <v>754469.6356275304</v>
      </c>
    </row>
    <row r="1857" spans="1:15">
      <c r="A1857" s="1029">
        <v>3</v>
      </c>
      <c r="B1857" s="1030" t="s">
        <v>1260</v>
      </c>
      <c r="C1857" s="1031" t="s">
        <v>678</v>
      </c>
      <c r="D1857" s="1030" t="s">
        <v>1261</v>
      </c>
      <c r="E1857" s="1031" t="s">
        <v>1262</v>
      </c>
      <c r="F1857" s="1032">
        <v>4.34</v>
      </c>
      <c r="G1857" s="1033">
        <v>4.34</v>
      </c>
      <c r="H1857" s="1034"/>
      <c r="I1857" s="1034"/>
      <c r="J1857" s="1035">
        <v>1800000</v>
      </c>
      <c r="K1857" s="1034">
        <v>12</v>
      </c>
      <c r="L1857" s="1024">
        <v>665</v>
      </c>
      <c r="M1857" s="1024">
        <v>139</v>
      </c>
      <c r="N1857" s="795">
        <f t="shared" si="234"/>
        <v>94882.5910931174</v>
      </c>
      <c r="O1857" s="934">
        <f t="shared" si="232"/>
        <v>2637736.0323886639</v>
      </c>
    </row>
    <row r="1858" spans="1:15">
      <c r="A1858" s="1029"/>
      <c r="B1858" s="1030" t="s">
        <v>1260</v>
      </c>
      <c r="C1858" s="1031" t="s">
        <v>678</v>
      </c>
      <c r="D1858" s="1030" t="s">
        <v>1263</v>
      </c>
      <c r="E1858" s="1031" t="s">
        <v>721</v>
      </c>
      <c r="F1858" s="1032">
        <v>4.34</v>
      </c>
      <c r="G1858" s="1033">
        <v>4.34</v>
      </c>
      <c r="H1858" s="1034"/>
      <c r="I1858" s="1034"/>
      <c r="J1858" s="1035">
        <v>1800000</v>
      </c>
      <c r="K1858" s="1034">
        <v>9</v>
      </c>
      <c r="L1858" s="1024">
        <v>665</v>
      </c>
      <c r="M1858" s="1024">
        <v>140</v>
      </c>
      <c r="N1858" s="795">
        <f t="shared" si="234"/>
        <v>71161.943319838058</v>
      </c>
      <c r="O1858" s="934">
        <f t="shared" si="232"/>
        <v>1992534.4129554657</v>
      </c>
    </row>
    <row r="1859" spans="1:15">
      <c r="A1859" s="1029"/>
      <c r="B1859" s="1030"/>
      <c r="C1859" s="1031"/>
      <c r="D1859" s="1030"/>
      <c r="E1859" s="1031"/>
      <c r="F1859" s="1032">
        <v>4.68</v>
      </c>
      <c r="G1859" s="1033">
        <v>4.68</v>
      </c>
      <c r="H1859" s="1034"/>
      <c r="I1859" s="1034"/>
      <c r="J1859" s="1035">
        <v>1800000</v>
      </c>
      <c r="K1859" s="1034">
        <v>3</v>
      </c>
      <c r="L1859" s="1024">
        <v>665</v>
      </c>
      <c r="M1859" s="1024">
        <v>140</v>
      </c>
      <c r="N1859" s="795">
        <f t="shared" si="234"/>
        <v>25578.947368421053</v>
      </c>
      <c r="O1859" s="934">
        <f t="shared" si="232"/>
        <v>716210.52631578955</v>
      </c>
    </row>
    <row r="1860" spans="1:15">
      <c r="A1860" s="1029"/>
      <c r="B1860" s="1030" t="s">
        <v>1260</v>
      </c>
      <c r="C1860" s="1031" t="s">
        <v>678</v>
      </c>
      <c r="D1860" s="1030" t="s">
        <v>1263</v>
      </c>
      <c r="E1860" s="1031" t="s">
        <v>1264</v>
      </c>
      <c r="F1860" s="1032">
        <v>4.34</v>
      </c>
      <c r="G1860" s="1033">
        <v>4.34</v>
      </c>
      <c r="H1860" s="1034"/>
      <c r="I1860" s="1034"/>
      <c r="J1860" s="1035">
        <v>1800000</v>
      </c>
      <c r="K1860" s="1034">
        <v>9</v>
      </c>
      <c r="L1860" s="1024">
        <v>665</v>
      </c>
      <c r="M1860" s="1024">
        <v>104</v>
      </c>
      <c r="N1860" s="795">
        <f t="shared" si="234"/>
        <v>71161.943319838058</v>
      </c>
      <c r="O1860" s="934">
        <f t="shared" si="232"/>
        <v>1480168.4210526317</v>
      </c>
    </row>
    <row r="1861" spans="1:15">
      <c r="A1861" s="1029"/>
      <c r="B1861" s="1030"/>
      <c r="C1861" s="1031"/>
      <c r="D1861" s="1030"/>
      <c r="E1861" s="1031"/>
      <c r="F1861" s="1032">
        <v>4.68</v>
      </c>
      <c r="G1861" s="1033">
        <v>4.68</v>
      </c>
      <c r="H1861" s="1034"/>
      <c r="I1861" s="1034"/>
      <c r="J1861" s="1035">
        <v>1800000</v>
      </c>
      <c r="K1861" s="1034">
        <v>3</v>
      </c>
      <c r="L1861" s="1024">
        <v>665</v>
      </c>
      <c r="M1861" s="1024">
        <v>104</v>
      </c>
      <c r="N1861" s="795">
        <f t="shared" si="234"/>
        <v>25578.947368421053</v>
      </c>
      <c r="O1861" s="934">
        <f t="shared" si="232"/>
        <v>532042.10526315798</v>
      </c>
    </row>
    <row r="1862" spans="1:15" ht="31.5">
      <c r="A1862" s="1029"/>
      <c r="B1862" s="1030" t="s">
        <v>1260</v>
      </c>
      <c r="C1862" s="1031" t="s">
        <v>678</v>
      </c>
      <c r="D1862" s="1030" t="s">
        <v>1236</v>
      </c>
      <c r="E1862" s="1031" t="s">
        <v>1237</v>
      </c>
      <c r="F1862" s="1032">
        <v>5.17</v>
      </c>
      <c r="G1862" s="1033">
        <v>5.0199999999999996</v>
      </c>
      <c r="H1862" s="1034">
        <v>0.15</v>
      </c>
      <c r="I1862" s="1034"/>
      <c r="J1862" s="1035">
        <v>1800000</v>
      </c>
      <c r="K1862" s="1034">
        <v>12</v>
      </c>
      <c r="L1862" s="1024">
        <v>665</v>
      </c>
      <c r="M1862" s="1024">
        <v>30</v>
      </c>
      <c r="N1862" s="795">
        <f t="shared" si="234"/>
        <v>113028.34008097167</v>
      </c>
      <c r="O1862" s="934">
        <f t="shared" si="232"/>
        <v>678170.04048583005</v>
      </c>
    </row>
    <row r="1863" spans="1:15" ht="31.5">
      <c r="A1863" s="1029"/>
      <c r="B1863" s="1030" t="s">
        <v>1260</v>
      </c>
      <c r="C1863" s="1031" t="s">
        <v>678</v>
      </c>
      <c r="D1863" s="1030" t="s">
        <v>1238</v>
      </c>
      <c r="E1863" s="1031" t="s">
        <v>1239</v>
      </c>
      <c r="F1863" s="1032">
        <v>4.34</v>
      </c>
      <c r="G1863" s="1033">
        <v>4.34</v>
      </c>
      <c r="H1863" s="1034"/>
      <c r="I1863" s="1034"/>
      <c r="J1863" s="1035">
        <v>1800000</v>
      </c>
      <c r="K1863" s="1034">
        <v>12</v>
      </c>
      <c r="L1863" s="1024">
        <v>665</v>
      </c>
      <c r="M1863" s="1024">
        <v>48</v>
      </c>
      <c r="N1863" s="795">
        <f t="shared" si="234"/>
        <v>94882.5910931174</v>
      </c>
      <c r="O1863" s="934">
        <f t="shared" si="232"/>
        <v>910872.87449392711</v>
      </c>
    </row>
    <row r="1864" spans="1:15" ht="31.5">
      <c r="A1864" s="1029"/>
      <c r="B1864" s="1030" t="s">
        <v>1260</v>
      </c>
      <c r="C1864" s="1031" t="s">
        <v>678</v>
      </c>
      <c r="D1864" s="1030" t="s">
        <v>1238</v>
      </c>
      <c r="E1864" s="1031" t="s">
        <v>1239</v>
      </c>
      <c r="F1864" s="1032">
        <v>4.34</v>
      </c>
      <c r="G1864" s="1033">
        <v>4.34</v>
      </c>
      <c r="H1864" s="1034"/>
      <c r="I1864" s="1034"/>
      <c r="J1864" s="1035">
        <v>1800000</v>
      </c>
      <c r="K1864" s="1034">
        <v>12</v>
      </c>
      <c r="L1864" s="1024">
        <v>665</v>
      </c>
      <c r="M1864" s="1024">
        <v>10</v>
      </c>
      <c r="N1864" s="795">
        <f t="shared" si="234"/>
        <v>94882.5910931174</v>
      </c>
      <c r="O1864" s="934">
        <f t="shared" si="232"/>
        <v>189765.1821862348</v>
      </c>
    </row>
    <row r="1865" spans="1:15" ht="31.5">
      <c r="A1865" s="1029"/>
      <c r="B1865" s="1030" t="s">
        <v>1260</v>
      </c>
      <c r="C1865" s="1031" t="s">
        <v>678</v>
      </c>
      <c r="D1865" s="1030" t="s">
        <v>1241</v>
      </c>
      <c r="E1865" s="1031" t="s">
        <v>1255</v>
      </c>
      <c r="F1865" s="1032">
        <v>4.34</v>
      </c>
      <c r="G1865" s="1033">
        <v>4.34</v>
      </c>
      <c r="H1865" s="1034"/>
      <c r="I1865" s="1034"/>
      <c r="J1865" s="1035">
        <v>1800000</v>
      </c>
      <c r="K1865" s="1034">
        <v>12</v>
      </c>
      <c r="L1865" s="1024">
        <v>665</v>
      </c>
      <c r="M1865" s="1024">
        <v>52</v>
      </c>
      <c r="N1865" s="795">
        <f t="shared" si="234"/>
        <v>94882.5910931174</v>
      </c>
      <c r="O1865" s="934">
        <f t="shared" si="232"/>
        <v>986778.94736842101</v>
      </c>
    </row>
    <row r="1866" spans="1:15" ht="31.5">
      <c r="A1866" s="1029"/>
      <c r="B1866" s="1030" t="s">
        <v>1260</v>
      </c>
      <c r="C1866" s="1031" t="s">
        <v>678</v>
      </c>
      <c r="D1866" s="1030" t="s">
        <v>1258</v>
      </c>
      <c r="E1866" s="1031" t="s">
        <v>140</v>
      </c>
      <c r="F1866" s="1032">
        <v>4.34</v>
      </c>
      <c r="G1866" s="1033">
        <v>4.34</v>
      </c>
      <c r="H1866" s="1034"/>
      <c r="I1866" s="1034"/>
      <c r="J1866" s="1035">
        <v>1800000</v>
      </c>
      <c r="K1866" s="1034">
        <v>12</v>
      </c>
      <c r="L1866" s="1024">
        <v>665</v>
      </c>
      <c r="M1866" s="1024">
        <v>34</v>
      </c>
      <c r="N1866" s="795">
        <f t="shared" si="234"/>
        <v>94882.5910931174</v>
      </c>
      <c r="O1866" s="934">
        <f t="shared" si="232"/>
        <v>645201.61943319836</v>
      </c>
    </row>
    <row r="1867" spans="1:15">
      <c r="A1867" s="1029"/>
      <c r="B1867" s="1030" t="s">
        <v>1260</v>
      </c>
      <c r="C1867" s="1031" t="s">
        <v>678</v>
      </c>
      <c r="D1867" s="1030" t="s">
        <v>1258</v>
      </c>
      <c r="E1867" s="1031" t="s">
        <v>812</v>
      </c>
      <c r="F1867" s="1032">
        <v>4.34</v>
      </c>
      <c r="G1867" s="1033">
        <v>4.34</v>
      </c>
      <c r="H1867" s="1034"/>
      <c r="I1867" s="1034"/>
      <c r="J1867" s="1035">
        <v>1800000</v>
      </c>
      <c r="K1867" s="1034">
        <v>12</v>
      </c>
      <c r="L1867" s="1024">
        <v>665</v>
      </c>
      <c r="M1867" s="1024">
        <v>17</v>
      </c>
      <c r="N1867" s="795">
        <f t="shared" si="234"/>
        <v>94882.5910931174</v>
      </c>
      <c r="O1867" s="934">
        <f t="shared" si="232"/>
        <v>322600.80971659918</v>
      </c>
    </row>
    <row r="1868" spans="1:15">
      <c r="A1868" s="1029"/>
      <c r="B1868" s="1030" t="s">
        <v>1260</v>
      </c>
      <c r="C1868" s="1031" t="s">
        <v>678</v>
      </c>
      <c r="D1868" s="1030" t="s">
        <v>1240</v>
      </c>
      <c r="E1868" s="1031" t="s">
        <v>812</v>
      </c>
      <c r="F1868" s="1032">
        <v>5.0199999999999996</v>
      </c>
      <c r="G1868" s="1033">
        <v>5.0199999999999996</v>
      </c>
      <c r="H1868" s="1034"/>
      <c r="I1868" s="1034"/>
      <c r="J1868" s="1035">
        <v>1800000</v>
      </c>
      <c r="K1868" s="1034">
        <v>12</v>
      </c>
      <c r="L1868" s="1024">
        <v>665</v>
      </c>
      <c r="M1868" s="1024">
        <v>17</v>
      </c>
      <c r="N1868" s="795">
        <f t="shared" si="234"/>
        <v>109748.98785425101</v>
      </c>
      <c r="O1868" s="934">
        <f t="shared" si="232"/>
        <v>373146.55870445352</v>
      </c>
    </row>
    <row r="1869" spans="1:15">
      <c r="A1869" s="1029"/>
      <c r="B1869" s="1030" t="s">
        <v>1260</v>
      </c>
      <c r="C1869" s="1031" t="s">
        <v>678</v>
      </c>
      <c r="D1869" s="1030" t="s">
        <v>309</v>
      </c>
      <c r="E1869" s="1031" t="s">
        <v>665</v>
      </c>
      <c r="F1869" s="1032">
        <v>4.68</v>
      </c>
      <c r="G1869" s="1033">
        <v>4.68</v>
      </c>
      <c r="H1869" s="1034"/>
      <c r="I1869" s="1034"/>
      <c r="J1869" s="1035">
        <v>1800000</v>
      </c>
      <c r="K1869" s="1034">
        <v>12</v>
      </c>
      <c r="L1869" s="1024">
        <v>665</v>
      </c>
      <c r="M1869" s="1024">
        <v>34</v>
      </c>
      <c r="N1869" s="795">
        <f t="shared" si="234"/>
        <v>102315.78947368421</v>
      </c>
      <c r="O1869" s="934">
        <f t="shared" si="232"/>
        <v>695747.3684210527</v>
      </c>
    </row>
    <row r="1870" spans="1:15">
      <c r="A1870" s="1029"/>
      <c r="B1870" s="1030" t="s">
        <v>1260</v>
      </c>
      <c r="C1870" s="1031" t="s">
        <v>678</v>
      </c>
      <c r="D1870" s="1030" t="s">
        <v>1261</v>
      </c>
      <c r="E1870" s="1031" t="s">
        <v>1265</v>
      </c>
      <c r="F1870" s="1032">
        <v>4.34</v>
      </c>
      <c r="G1870" s="1033">
        <v>4.34</v>
      </c>
      <c r="H1870" s="1034"/>
      <c r="I1870" s="1034"/>
      <c r="J1870" s="1035">
        <v>1800000</v>
      </c>
      <c r="K1870" s="1034">
        <v>12</v>
      </c>
      <c r="L1870" s="1024">
        <v>665</v>
      </c>
      <c r="M1870" s="1024">
        <v>34</v>
      </c>
      <c r="N1870" s="795">
        <f t="shared" si="234"/>
        <v>94882.5910931174</v>
      </c>
      <c r="O1870" s="934">
        <f t="shared" si="232"/>
        <v>645201.61943319836</v>
      </c>
    </row>
    <row r="1871" spans="1:15" ht="31.5">
      <c r="A1871" s="1029"/>
      <c r="B1871" s="1030" t="s">
        <v>1260</v>
      </c>
      <c r="C1871" s="1031" t="s">
        <v>678</v>
      </c>
      <c r="D1871" s="1030" t="s">
        <v>1261</v>
      </c>
      <c r="E1871" s="1031" t="s">
        <v>875</v>
      </c>
      <c r="F1871" s="1032">
        <v>4.34</v>
      </c>
      <c r="G1871" s="1033">
        <v>4.34</v>
      </c>
      <c r="H1871" s="1034"/>
      <c r="I1871" s="1034"/>
      <c r="J1871" s="1035">
        <v>1800000</v>
      </c>
      <c r="K1871" s="1034">
        <v>12</v>
      </c>
      <c r="L1871" s="1024">
        <v>665</v>
      </c>
      <c r="M1871" s="1024">
        <v>104</v>
      </c>
      <c r="N1871" s="795">
        <f t="shared" si="234"/>
        <v>94882.5910931174</v>
      </c>
      <c r="O1871" s="934">
        <f t="shared" si="232"/>
        <v>1973557.894736842</v>
      </c>
    </row>
    <row r="1872" spans="1:15">
      <c r="A1872" s="1029"/>
      <c r="B1872" s="1030" t="s">
        <v>1260</v>
      </c>
      <c r="C1872" s="1031" t="s">
        <v>678</v>
      </c>
      <c r="D1872" s="1030" t="s">
        <v>1247</v>
      </c>
      <c r="E1872" s="1031" t="s">
        <v>1266</v>
      </c>
      <c r="F1872" s="1032">
        <v>3.99</v>
      </c>
      <c r="G1872" s="1033">
        <v>3.99</v>
      </c>
      <c r="H1872" s="1034"/>
      <c r="I1872" s="1034"/>
      <c r="J1872" s="1035">
        <v>1800000</v>
      </c>
      <c r="K1872" s="1034">
        <v>12</v>
      </c>
      <c r="L1872" s="1024">
        <v>665</v>
      </c>
      <c r="M1872" s="1024">
        <v>35</v>
      </c>
      <c r="N1872" s="795">
        <f t="shared" si="234"/>
        <v>87230.769230769234</v>
      </c>
      <c r="O1872" s="934">
        <f t="shared" si="232"/>
        <v>610615.38461538462</v>
      </c>
    </row>
    <row r="1873" spans="1:15">
      <c r="A1873" s="1029"/>
      <c r="B1873" s="1030" t="s">
        <v>1260</v>
      </c>
      <c r="C1873" s="1031" t="s">
        <v>678</v>
      </c>
      <c r="D1873" s="1030" t="s">
        <v>1267</v>
      </c>
      <c r="E1873" s="1031" t="s">
        <v>117</v>
      </c>
      <c r="F1873" s="1032">
        <v>5.0199999999999996</v>
      </c>
      <c r="G1873" s="1033">
        <v>5.0199999999999996</v>
      </c>
      <c r="H1873" s="1034"/>
      <c r="I1873" s="1034"/>
      <c r="J1873" s="1035">
        <v>1800000</v>
      </c>
      <c r="K1873" s="1034">
        <v>12</v>
      </c>
      <c r="L1873" s="1024">
        <v>665</v>
      </c>
      <c r="M1873" s="1024">
        <v>70</v>
      </c>
      <c r="N1873" s="795">
        <f t="shared" si="234"/>
        <v>109748.98785425101</v>
      </c>
      <c r="O1873" s="934">
        <f t="shared" si="232"/>
        <v>1536485.8299595143</v>
      </c>
    </row>
    <row r="1874" spans="1:15">
      <c r="A1874" s="1029"/>
      <c r="B1874" s="1030" t="s">
        <v>1260</v>
      </c>
      <c r="C1874" s="1031" t="s">
        <v>678</v>
      </c>
      <c r="D1874" s="1030" t="s">
        <v>1249</v>
      </c>
      <c r="E1874" s="1031" t="s">
        <v>1250</v>
      </c>
      <c r="F1874" s="1032">
        <v>3.99</v>
      </c>
      <c r="G1874" s="1033">
        <v>3.99</v>
      </c>
      <c r="H1874" s="1034"/>
      <c r="I1874" s="1034"/>
      <c r="J1874" s="1035">
        <v>1800000</v>
      </c>
      <c r="K1874" s="1034">
        <v>12</v>
      </c>
      <c r="L1874" s="1024">
        <v>665</v>
      </c>
      <c r="M1874" s="1024">
        <v>34</v>
      </c>
      <c r="N1874" s="795">
        <f t="shared" si="234"/>
        <v>87230.769230769234</v>
      </c>
      <c r="O1874" s="934">
        <f t="shared" ref="O1874:O1937" si="235">+N1874*0.2*M1874</f>
        <v>593169.23076923087</v>
      </c>
    </row>
    <row r="1875" spans="1:15" ht="31.5">
      <c r="A1875" s="1029"/>
      <c r="B1875" s="1030" t="s">
        <v>1260</v>
      </c>
      <c r="C1875" s="1031" t="s">
        <v>678</v>
      </c>
      <c r="D1875" s="1030" t="s">
        <v>1268</v>
      </c>
      <c r="E1875" s="1031" t="s">
        <v>115</v>
      </c>
      <c r="F1875" s="1032">
        <v>5.0199999999999996</v>
      </c>
      <c r="G1875" s="1033">
        <v>5.0199999999999996</v>
      </c>
      <c r="H1875" s="1034"/>
      <c r="I1875" s="1034"/>
      <c r="J1875" s="1035">
        <v>1800000</v>
      </c>
      <c r="K1875" s="1034">
        <v>12</v>
      </c>
      <c r="L1875" s="1024">
        <v>665</v>
      </c>
      <c r="M1875" s="1024">
        <v>104</v>
      </c>
      <c r="N1875" s="795">
        <f t="shared" si="234"/>
        <v>109748.98785425101</v>
      </c>
      <c r="O1875" s="934">
        <f t="shared" si="235"/>
        <v>2282778.9473684216</v>
      </c>
    </row>
    <row r="1876" spans="1:15" ht="31.5">
      <c r="A1876" s="1029">
        <v>4</v>
      </c>
      <c r="B1876" s="1030" t="s">
        <v>562</v>
      </c>
      <c r="C1876" s="1031" t="s">
        <v>654</v>
      </c>
      <c r="D1876" s="1030" t="s">
        <v>1238</v>
      </c>
      <c r="E1876" s="1031" t="s">
        <v>1239</v>
      </c>
      <c r="F1876" s="1032">
        <v>4.34</v>
      </c>
      <c r="G1876" s="1033">
        <v>4.34</v>
      </c>
      <c r="H1876" s="1034"/>
      <c r="I1876" s="1034"/>
      <c r="J1876" s="1035">
        <v>1800000</v>
      </c>
      <c r="K1876" s="1034">
        <v>12</v>
      </c>
      <c r="L1876" s="1024">
        <v>665</v>
      </c>
      <c r="M1876" s="1024">
        <v>23</v>
      </c>
      <c r="N1876" s="795">
        <f t="shared" si="234"/>
        <v>94882.5910931174</v>
      </c>
      <c r="O1876" s="934">
        <f t="shared" si="235"/>
        <v>436459.91902834008</v>
      </c>
    </row>
    <row r="1877" spans="1:15" ht="31.5">
      <c r="A1877" s="1029"/>
      <c r="B1877" s="1030" t="s">
        <v>562</v>
      </c>
      <c r="C1877" s="1031" t="s">
        <v>654</v>
      </c>
      <c r="D1877" s="1030" t="s">
        <v>1238</v>
      </c>
      <c r="E1877" s="1031" t="s">
        <v>1239</v>
      </c>
      <c r="F1877" s="1032">
        <v>4.34</v>
      </c>
      <c r="G1877" s="1033">
        <v>4.34</v>
      </c>
      <c r="H1877" s="1034"/>
      <c r="I1877" s="1034"/>
      <c r="J1877" s="1035">
        <v>1800000</v>
      </c>
      <c r="K1877" s="1034">
        <v>12</v>
      </c>
      <c r="L1877" s="1024">
        <v>665</v>
      </c>
      <c r="M1877" s="1024">
        <v>24</v>
      </c>
      <c r="N1877" s="795">
        <f t="shared" si="234"/>
        <v>94882.5910931174</v>
      </c>
      <c r="O1877" s="934">
        <f t="shared" si="235"/>
        <v>455436.43724696356</v>
      </c>
    </row>
    <row r="1878" spans="1:15">
      <c r="A1878" s="1029"/>
      <c r="B1878" s="1030" t="s">
        <v>562</v>
      </c>
      <c r="C1878" s="1031" t="s">
        <v>654</v>
      </c>
      <c r="D1878" s="1042" t="s">
        <v>1241</v>
      </c>
      <c r="E1878" s="1043" t="s">
        <v>771</v>
      </c>
      <c r="F1878" s="1032">
        <v>4.34</v>
      </c>
      <c r="G1878" s="1033">
        <v>4.34</v>
      </c>
      <c r="H1878" s="1034"/>
      <c r="I1878" s="1034"/>
      <c r="J1878" s="1035">
        <v>1800000</v>
      </c>
      <c r="K1878" s="1034">
        <v>12</v>
      </c>
      <c r="L1878" s="1024">
        <v>665</v>
      </c>
      <c r="M1878" s="1024">
        <v>29</v>
      </c>
      <c r="N1878" s="795">
        <f t="shared" si="234"/>
        <v>94882.5910931174</v>
      </c>
      <c r="O1878" s="934">
        <f t="shared" si="235"/>
        <v>550319.02834008099</v>
      </c>
    </row>
    <row r="1879" spans="1:15">
      <c r="A1879" s="1029"/>
      <c r="B1879" s="1030" t="s">
        <v>562</v>
      </c>
      <c r="C1879" s="1031" t="s">
        <v>654</v>
      </c>
      <c r="D1879" s="1042" t="s">
        <v>1241</v>
      </c>
      <c r="E1879" s="1043" t="s">
        <v>771</v>
      </c>
      <c r="F1879" s="1032">
        <v>4.34</v>
      </c>
      <c r="G1879" s="1033">
        <v>4.34</v>
      </c>
      <c r="H1879" s="1034"/>
      <c r="I1879" s="1034"/>
      <c r="J1879" s="1035">
        <v>1800000</v>
      </c>
      <c r="K1879" s="1034">
        <v>12</v>
      </c>
      <c r="L1879" s="1024">
        <v>665</v>
      </c>
      <c r="M1879" s="1024">
        <v>18</v>
      </c>
      <c r="N1879" s="795">
        <f t="shared" si="234"/>
        <v>94882.5910931174</v>
      </c>
      <c r="O1879" s="934">
        <f t="shared" si="235"/>
        <v>341577.32793522265</v>
      </c>
    </row>
    <row r="1880" spans="1:15" ht="31.5">
      <c r="A1880" s="1029"/>
      <c r="B1880" s="1030" t="s">
        <v>562</v>
      </c>
      <c r="C1880" s="1031" t="s">
        <v>654</v>
      </c>
      <c r="D1880" s="1030" t="s">
        <v>1236</v>
      </c>
      <c r="E1880" s="1031" t="s">
        <v>785</v>
      </c>
      <c r="F1880" s="1032">
        <v>5.17</v>
      </c>
      <c r="G1880" s="1033">
        <v>5.0199999999999996</v>
      </c>
      <c r="H1880" s="1034">
        <v>0.15</v>
      </c>
      <c r="I1880" s="1034"/>
      <c r="J1880" s="1035">
        <v>1800000</v>
      </c>
      <c r="K1880" s="1034">
        <v>12</v>
      </c>
      <c r="L1880" s="1024">
        <v>665</v>
      </c>
      <c r="M1880" s="1024">
        <v>24</v>
      </c>
      <c r="N1880" s="795">
        <f t="shared" si="234"/>
        <v>113028.34008097167</v>
      </c>
      <c r="O1880" s="934">
        <f t="shared" si="235"/>
        <v>542536.03238866408</v>
      </c>
    </row>
    <row r="1881" spans="1:15" ht="31.5">
      <c r="A1881" s="1029"/>
      <c r="B1881" s="1030" t="s">
        <v>562</v>
      </c>
      <c r="C1881" s="1031" t="s">
        <v>654</v>
      </c>
      <c r="D1881" s="1030" t="s">
        <v>1236</v>
      </c>
      <c r="E1881" s="1031" t="s">
        <v>785</v>
      </c>
      <c r="F1881" s="1032">
        <v>5.17</v>
      </c>
      <c r="G1881" s="1033">
        <v>5.0199999999999996</v>
      </c>
      <c r="H1881" s="1034">
        <v>0.15</v>
      </c>
      <c r="I1881" s="1034"/>
      <c r="J1881" s="1035">
        <v>1800000</v>
      </c>
      <c r="K1881" s="1034">
        <v>12</v>
      </c>
      <c r="L1881" s="1024">
        <v>665</v>
      </c>
      <c r="M1881" s="1024">
        <v>22</v>
      </c>
      <c r="N1881" s="795">
        <f t="shared" si="234"/>
        <v>113028.34008097167</v>
      </c>
      <c r="O1881" s="934">
        <f t="shared" si="235"/>
        <v>497324.69635627541</v>
      </c>
    </row>
    <row r="1882" spans="1:15">
      <c r="A1882" s="1029"/>
      <c r="B1882" s="1030" t="s">
        <v>562</v>
      </c>
      <c r="C1882" s="1031" t="s">
        <v>654</v>
      </c>
      <c r="D1882" s="1030" t="s">
        <v>1251</v>
      </c>
      <c r="E1882" s="1031" t="s">
        <v>117</v>
      </c>
      <c r="F1882" s="1032">
        <v>4.68</v>
      </c>
      <c r="G1882" s="1033">
        <v>4.68</v>
      </c>
      <c r="H1882" s="1034"/>
      <c r="I1882" s="1034"/>
      <c r="J1882" s="1035">
        <v>1800000</v>
      </c>
      <c r="K1882" s="1034">
        <v>12</v>
      </c>
      <c r="L1882" s="1024">
        <v>665</v>
      </c>
      <c r="M1882" s="1024">
        <v>70</v>
      </c>
      <c r="N1882" s="795">
        <f t="shared" si="234"/>
        <v>102315.78947368421</v>
      </c>
      <c r="O1882" s="934">
        <f t="shared" si="235"/>
        <v>1432421.0526315791</v>
      </c>
    </row>
    <row r="1883" spans="1:15" ht="31.5">
      <c r="A1883" s="1029"/>
      <c r="B1883" s="1030" t="s">
        <v>562</v>
      </c>
      <c r="C1883" s="1031" t="s">
        <v>654</v>
      </c>
      <c r="D1883" s="1030" t="s">
        <v>1258</v>
      </c>
      <c r="E1883" s="1031" t="s">
        <v>140</v>
      </c>
      <c r="F1883" s="1032">
        <v>4.34</v>
      </c>
      <c r="G1883" s="1033">
        <v>4.34</v>
      </c>
      <c r="H1883" s="1034"/>
      <c r="I1883" s="1034"/>
      <c r="J1883" s="1035">
        <v>1800000</v>
      </c>
      <c r="K1883" s="1034">
        <v>12</v>
      </c>
      <c r="L1883" s="1024">
        <v>665</v>
      </c>
      <c r="M1883" s="1024">
        <v>52</v>
      </c>
      <c r="N1883" s="795">
        <f t="shared" si="234"/>
        <v>94882.5910931174</v>
      </c>
      <c r="O1883" s="934">
        <f t="shared" si="235"/>
        <v>986778.94736842101</v>
      </c>
    </row>
    <row r="1884" spans="1:15" ht="31.5">
      <c r="A1884" s="1029"/>
      <c r="B1884" s="1030" t="s">
        <v>562</v>
      </c>
      <c r="C1884" s="1031" t="s">
        <v>654</v>
      </c>
      <c r="D1884" s="1030" t="s">
        <v>114</v>
      </c>
      <c r="E1884" s="1031" t="s">
        <v>1269</v>
      </c>
      <c r="F1884" s="1032">
        <v>5.36</v>
      </c>
      <c r="G1884" s="1044">
        <v>5.36</v>
      </c>
      <c r="H1884" s="1034"/>
      <c r="I1884" s="1034"/>
      <c r="J1884" s="1035">
        <v>1800000</v>
      </c>
      <c r="K1884" s="1034">
        <v>12</v>
      </c>
      <c r="L1884" s="1024">
        <v>665</v>
      </c>
      <c r="M1884" s="1024">
        <v>20</v>
      </c>
      <c r="N1884" s="795">
        <f t="shared" si="234"/>
        <v>117182.18623481783</v>
      </c>
      <c r="O1884" s="934">
        <f t="shared" si="235"/>
        <v>468728.74493927136</v>
      </c>
    </row>
    <row r="1885" spans="1:15" ht="31.5">
      <c r="A1885" s="1029"/>
      <c r="B1885" s="1030" t="s">
        <v>562</v>
      </c>
      <c r="C1885" s="1031" t="s">
        <v>654</v>
      </c>
      <c r="D1885" s="1030" t="s">
        <v>1243</v>
      </c>
      <c r="E1885" s="1031" t="s">
        <v>1256</v>
      </c>
      <c r="F1885" s="1032">
        <v>5.0199999999999996</v>
      </c>
      <c r="G1885" s="1044">
        <v>5.0199999999999996</v>
      </c>
      <c r="H1885" s="1034"/>
      <c r="I1885" s="1034"/>
      <c r="J1885" s="1035">
        <v>1800000</v>
      </c>
      <c r="K1885" s="1034">
        <v>12</v>
      </c>
      <c r="L1885" s="1024">
        <v>665</v>
      </c>
      <c r="M1885" s="1024">
        <v>52</v>
      </c>
      <c r="N1885" s="795">
        <f t="shared" si="234"/>
        <v>109748.98785425101</v>
      </c>
      <c r="O1885" s="934">
        <f t="shared" si="235"/>
        <v>1141389.4736842108</v>
      </c>
    </row>
    <row r="1886" spans="1:15">
      <c r="A1886" s="1029"/>
      <c r="B1886" s="1030" t="s">
        <v>562</v>
      </c>
      <c r="C1886" s="1031" t="s">
        <v>654</v>
      </c>
      <c r="D1886" s="1030" t="s">
        <v>309</v>
      </c>
      <c r="E1886" s="1031" t="s">
        <v>665</v>
      </c>
      <c r="F1886" s="1032">
        <v>4.68</v>
      </c>
      <c r="G1886" s="1033">
        <v>4.68</v>
      </c>
      <c r="H1886" s="1034"/>
      <c r="I1886" s="1034"/>
      <c r="J1886" s="1035">
        <v>1800000</v>
      </c>
      <c r="K1886" s="1034">
        <v>12</v>
      </c>
      <c r="L1886" s="1024">
        <v>665</v>
      </c>
      <c r="M1886" s="1024">
        <v>35</v>
      </c>
      <c r="N1886" s="795">
        <f t="shared" si="234"/>
        <v>102315.78947368421</v>
      </c>
      <c r="O1886" s="934">
        <f t="shared" si="235"/>
        <v>716210.52631578955</v>
      </c>
    </row>
    <row r="1887" spans="1:15">
      <c r="A1887" s="1029"/>
      <c r="B1887" s="1030" t="s">
        <v>562</v>
      </c>
      <c r="C1887" s="1031" t="s">
        <v>654</v>
      </c>
      <c r="D1887" s="1030" t="s">
        <v>1240</v>
      </c>
      <c r="E1887" s="1031" t="s">
        <v>3</v>
      </c>
      <c r="F1887" s="1032">
        <v>5.0199999999999996</v>
      </c>
      <c r="G1887" s="1033">
        <v>5.0199999999999996</v>
      </c>
      <c r="H1887" s="1034"/>
      <c r="I1887" s="1034"/>
      <c r="J1887" s="1035">
        <v>1800000</v>
      </c>
      <c r="K1887" s="1034">
        <v>12</v>
      </c>
      <c r="L1887" s="1024">
        <v>665</v>
      </c>
      <c r="M1887" s="1024">
        <v>140</v>
      </c>
      <c r="N1887" s="795">
        <f t="shared" si="234"/>
        <v>109748.98785425101</v>
      </c>
      <c r="O1887" s="934">
        <f t="shared" si="235"/>
        <v>3072971.6599190286</v>
      </c>
    </row>
    <row r="1888" spans="1:15" ht="31.5">
      <c r="A1888" s="1029"/>
      <c r="B1888" s="1030" t="s">
        <v>562</v>
      </c>
      <c r="C1888" s="1031" t="s">
        <v>654</v>
      </c>
      <c r="D1888" s="1030" t="s">
        <v>1257</v>
      </c>
      <c r="E1888" s="1031" t="s">
        <v>1270</v>
      </c>
      <c r="F1888" s="1032">
        <v>4.34</v>
      </c>
      <c r="G1888" s="1033">
        <v>4.34</v>
      </c>
      <c r="H1888" s="1034"/>
      <c r="I1888" s="1034"/>
      <c r="J1888" s="1035">
        <v>1800000</v>
      </c>
      <c r="K1888" s="1034">
        <v>12</v>
      </c>
      <c r="L1888" s="1024">
        <v>665</v>
      </c>
      <c r="M1888" s="1024">
        <v>33</v>
      </c>
      <c r="N1888" s="795">
        <f t="shared" si="234"/>
        <v>94882.5910931174</v>
      </c>
      <c r="O1888" s="934">
        <f t="shared" si="235"/>
        <v>626225.10121457488</v>
      </c>
    </row>
    <row r="1889" spans="1:15" ht="31.5">
      <c r="A1889" s="1029"/>
      <c r="B1889" s="1030" t="s">
        <v>562</v>
      </c>
      <c r="C1889" s="1031" t="s">
        <v>654</v>
      </c>
      <c r="D1889" s="1030" t="s">
        <v>1240</v>
      </c>
      <c r="E1889" s="1031" t="s">
        <v>875</v>
      </c>
      <c r="F1889" s="1032">
        <v>5.0199999999999996</v>
      </c>
      <c r="G1889" s="1038">
        <v>5.0199999999999996</v>
      </c>
      <c r="H1889" s="1034"/>
      <c r="I1889" s="1034"/>
      <c r="J1889" s="1035">
        <v>1800000</v>
      </c>
      <c r="K1889" s="1034">
        <v>12</v>
      </c>
      <c r="L1889" s="1024">
        <v>665</v>
      </c>
      <c r="M1889" s="1024">
        <v>105</v>
      </c>
      <c r="N1889" s="795">
        <f t="shared" si="234"/>
        <v>109748.98785425101</v>
      </c>
      <c r="O1889" s="934">
        <f t="shared" si="235"/>
        <v>2304728.7449392714</v>
      </c>
    </row>
    <row r="1890" spans="1:15" ht="31.5">
      <c r="A1890" s="1029"/>
      <c r="B1890" s="1030" t="s">
        <v>562</v>
      </c>
      <c r="C1890" s="1031" t="s">
        <v>654</v>
      </c>
      <c r="D1890" s="1037" t="s">
        <v>618</v>
      </c>
      <c r="E1890" s="1031" t="s">
        <v>115</v>
      </c>
      <c r="F1890" s="1032">
        <v>4.68</v>
      </c>
      <c r="G1890" s="1038">
        <v>4.68</v>
      </c>
      <c r="H1890" s="1034"/>
      <c r="I1890" s="1034"/>
      <c r="J1890" s="1035">
        <v>1800000</v>
      </c>
      <c r="K1890" s="1034">
        <v>12</v>
      </c>
      <c r="L1890" s="1024">
        <v>665</v>
      </c>
      <c r="M1890" s="1024">
        <v>105</v>
      </c>
      <c r="N1890" s="795">
        <f t="shared" si="234"/>
        <v>102315.78947368421</v>
      </c>
      <c r="O1890" s="934">
        <f t="shared" si="235"/>
        <v>2148631.5789473685</v>
      </c>
    </row>
    <row r="1891" spans="1:15">
      <c r="A1891" s="1029"/>
      <c r="B1891" s="1030" t="s">
        <v>562</v>
      </c>
      <c r="C1891" s="1031" t="s">
        <v>654</v>
      </c>
      <c r="D1891" s="1030" t="s">
        <v>1271</v>
      </c>
      <c r="E1891" s="1031" t="s">
        <v>863</v>
      </c>
      <c r="F1891" s="1032">
        <v>5.5600000000000005</v>
      </c>
      <c r="G1891" s="1038">
        <v>5.36</v>
      </c>
      <c r="H1891" s="1034">
        <v>0.2</v>
      </c>
      <c r="I1891" s="1034"/>
      <c r="J1891" s="1035">
        <v>1800000</v>
      </c>
      <c r="K1891" s="1034">
        <v>12</v>
      </c>
      <c r="L1891" s="1024">
        <v>665</v>
      </c>
      <c r="M1891" s="1024">
        <v>140</v>
      </c>
      <c r="N1891" s="795">
        <f t="shared" si="234"/>
        <v>121554.65587044533</v>
      </c>
      <c r="O1891" s="934">
        <f t="shared" si="235"/>
        <v>3403530.36437247</v>
      </c>
    </row>
    <row r="1892" spans="1:15" ht="31.5">
      <c r="A1892" s="1029"/>
      <c r="B1892" s="1030" t="s">
        <v>562</v>
      </c>
      <c r="C1892" s="1031" t="s">
        <v>654</v>
      </c>
      <c r="D1892" s="1030" t="s">
        <v>1271</v>
      </c>
      <c r="E1892" s="1031" t="s">
        <v>1272</v>
      </c>
      <c r="F1892" s="1032">
        <v>5.5600000000000005</v>
      </c>
      <c r="G1892" s="1038">
        <v>5.36</v>
      </c>
      <c r="H1892" s="1034">
        <v>0.2</v>
      </c>
      <c r="I1892" s="1034"/>
      <c r="J1892" s="1035">
        <v>1800000</v>
      </c>
      <c r="K1892" s="1034">
        <v>12</v>
      </c>
      <c r="L1892" s="1024">
        <v>665</v>
      </c>
      <c r="M1892" s="1024">
        <v>35</v>
      </c>
      <c r="N1892" s="795">
        <f t="shared" si="234"/>
        <v>121554.65587044533</v>
      </c>
      <c r="O1892" s="934">
        <f t="shared" si="235"/>
        <v>850882.59109311749</v>
      </c>
    </row>
    <row r="1893" spans="1:15">
      <c r="A1893" s="1029"/>
      <c r="B1893" s="1030" t="s">
        <v>562</v>
      </c>
      <c r="C1893" s="1031" t="s">
        <v>654</v>
      </c>
      <c r="D1893" s="1030" t="s">
        <v>1247</v>
      </c>
      <c r="E1893" s="1031" t="s">
        <v>1266</v>
      </c>
      <c r="F1893" s="1032">
        <v>3.99</v>
      </c>
      <c r="G1893" s="1038">
        <v>3.99</v>
      </c>
      <c r="H1893" s="1034"/>
      <c r="I1893" s="1034"/>
      <c r="J1893" s="1035">
        <v>1800000</v>
      </c>
      <c r="K1893" s="1034">
        <v>12</v>
      </c>
      <c r="L1893" s="1024">
        <v>665</v>
      </c>
      <c r="M1893" s="1024">
        <v>35</v>
      </c>
      <c r="N1893" s="795">
        <f t="shared" si="234"/>
        <v>87230.769230769234</v>
      </c>
      <c r="O1893" s="934">
        <f t="shared" si="235"/>
        <v>610615.38461538462</v>
      </c>
    </row>
    <row r="1894" spans="1:15">
      <c r="A1894" s="1029"/>
      <c r="B1894" s="1030" t="s">
        <v>562</v>
      </c>
      <c r="C1894" s="1031" t="s">
        <v>654</v>
      </c>
      <c r="D1894" s="1030" t="s">
        <v>1249</v>
      </c>
      <c r="E1894" s="1031" t="s">
        <v>1250</v>
      </c>
      <c r="F1894" s="1032">
        <v>3.99</v>
      </c>
      <c r="G1894" s="1038">
        <v>3.99</v>
      </c>
      <c r="H1894" s="1034"/>
      <c r="I1894" s="1034"/>
      <c r="J1894" s="1035">
        <v>1800000</v>
      </c>
      <c r="K1894" s="1034">
        <v>12</v>
      </c>
      <c r="L1894" s="1024">
        <v>665</v>
      </c>
      <c r="M1894" s="1024">
        <v>35</v>
      </c>
      <c r="N1894" s="795">
        <f t="shared" si="234"/>
        <v>87230.769230769234</v>
      </c>
      <c r="O1894" s="934">
        <f t="shared" si="235"/>
        <v>610615.38461538462</v>
      </c>
    </row>
    <row r="1895" spans="1:15">
      <c r="A1895" s="1029"/>
      <c r="B1895" s="1030" t="s">
        <v>562</v>
      </c>
      <c r="C1895" s="1031" t="s">
        <v>654</v>
      </c>
      <c r="D1895" s="1030" t="s">
        <v>1261</v>
      </c>
      <c r="E1895" s="1031" t="s">
        <v>298</v>
      </c>
      <c r="F1895" s="1032">
        <v>4.34</v>
      </c>
      <c r="G1895" s="1038">
        <v>4.34</v>
      </c>
      <c r="H1895" s="1034"/>
      <c r="I1895" s="1034"/>
      <c r="J1895" s="1035">
        <v>1800000</v>
      </c>
      <c r="K1895" s="1034">
        <v>12</v>
      </c>
      <c r="L1895" s="1024">
        <v>665</v>
      </c>
      <c r="M1895" s="1024">
        <v>35</v>
      </c>
      <c r="N1895" s="795">
        <f t="shared" si="234"/>
        <v>94882.5910931174</v>
      </c>
      <c r="O1895" s="934">
        <f t="shared" si="235"/>
        <v>664178.13765182183</v>
      </c>
    </row>
    <row r="1896" spans="1:15">
      <c r="A1896" s="1029">
        <v>5</v>
      </c>
      <c r="B1896" s="1030" t="s">
        <v>1273</v>
      </c>
      <c r="C1896" s="1031" t="s">
        <v>819</v>
      </c>
      <c r="D1896" s="1030" t="s">
        <v>1240</v>
      </c>
      <c r="E1896" s="1031" t="s">
        <v>3</v>
      </c>
      <c r="F1896" s="1032">
        <v>5.0199999999999996</v>
      </c>
      <c r="G1896" s="1038">
        <v>5.0199999999999996</v>
      </c>
      <c r="H1896" s="1034"/>
      <c r="I1896" s="1034"/>
      <c r="J1896" s="1035">
        <v>1800000</v>
      </c>
      <c r="K1896" s="1034">
        <v>12</v>
      </c>
      <c r="L1896" s="1024">
        <v>665</v>
      </c>
      <c r="M1896" s="1024">
        <v>139</v>
      </c>
      <c r="N1896" s="795">
        <f t="shared" si="234"/>
        <v>109748.98785425101</v>
      </c>
      <c r="O1896" s="934">
        <f t="shared" si="235"/>
        <v>3051021.8623481784</v>
      </c>
    </row>
    <row r="1897" spans="1:15">
      <c r="A1897" s="1029"/>
      <c r="B1897" s="1030" t="s">
        <v>1273</v>
      </c>
      <c r="C1897" s="1031" t="s">
        <v>819</v>
      </c>
      <c r="D1897" s="1030" t="s">
        <v>309</v>
      </c>
      <c r="E1897" s="1031" t="s">
        <v>665</v>
      </c>
      <c r="F1897" s="1032">
        <v>4.68</v>
      </c>
      <c r="G1897" s="1038">
        <v>4.68</v>
      </c>
      <c r="H1897" s="1034"/>
      <c r="I1897" s="1034"/>
      <c r="J1897" s="1035">
        <v>1800000</v>
      </c>
      <c r="K1897" s="1034">
        <v>12</v>
      </c>
      <c r="L1897" s="1024">
        <v>665</v>
      </c>
      <c r="M1897" s="1024">
        <v>35</v>
      </c>
      <c r="N1897" s="795">
        <f t="shared" si="234"/>
        <v>102315.78947368421</v>
      </c>
      <c r="O1897" s="934">
        <f t="shared" si="235"/>
        <v>716210.52631578955</v>
      </c>
    </row>
    <row r="1898" spans="1:15">
      <c r="A1898" s="1029"/>
      <c r="B1898" s="1030" t="s">
        <v>1273</v>
      </c>
      <c r="C1898" s="1031" t="s">
        <v>819</v>
      </c>
      <c r="D1898" s="1030" t="s">
        <v>1251</v>
      </c>
      <c r="E1898" s="1031" t="s">
        <v>117</v>
      </c>
      <c r="F1898" s="1032">
        <v>4.68</v>
      </c>
      <c r="G1898" s="1038">
        <v>4.68</v>
      </c>
      <c r="H1898" s="1034"/>
      <c r="I1898" s="1034"/>
      <c r="J1898" s="1035">
        <v>1800000</v>
      </c>
      <c r="K1898" s="1034">
        <v>12</v>
      </c>
      <c r="L1898" s="1024">
        <v>665</v>
      </c>
      <c r="M1898" s="1024">
        <v>69</v>
      </c>
      <c r="N1898" s="795">
        <f t="shared" si="234"/>
        <v>102315.78947368421</v>
      </c>
      <c r="O1898" s="934">
        <f t="shared" si="235"/>
        <v>1411957.8947368423</v>
      </c>
    </row>
    <row r="1899" spans="1:15" ht="31.5">
      <c r="A1899" s="1029"/>
      <c r="B1899" s="1030" t="s">
        <v>1273</v>
      </c>
      <c r="C1899" s="1031" t="s">
        <v>819</v>
      </c>
      <c r="D1899" s="1030" t="s">
        <v>1238</v>
      </c>
      <c r="E1899" s="1031" t="s">
        <v>1239</v>
      </c>
      <c r="F1899" s="1032">
        <v>4.34</v>
      </c>
      <c r="G1899" s="1038">
        <v>4.34</v>
      </c>
      <c r="H1899" s="1034"/>
      <c r="I1899" s="1034"/>
      <c r="J1899" s="1035">
        <v>1800000</v>
      </c>
      <c r="K1899" s="1034">
        <v>12</v>
      </c>
      <c r="L1899" s="1024">
        <v>665</v>
      </c>
      <c r="M1899" s="1024">
        <v>22</v>
      </c>
      <c r="N1899" s="795">
        <f t="shared" si="234"/>
        <v>94882.5910931174</v>
      </c>
      <c r="O1899" s="934">
        <f t="shared" si="235"/>
        <v>417483.40080971661</v>
      </c>
    </row>
    <row r="1900" spans="1:15" ht="31.5">
      <c r="A1900" s="1029"/>
      <c r="B1900" s="1030" t="s">
        <v>1273</v>
      </c>
      <c r="C1900" s="1031" t="s">
        <v>819</v>
      </c>
      <c r="D1900" s="1030" t="s">
        <v>1238</v>
      </c>
      <c r="E1900" s="1031" t="s">
        <v>1239</v>
      </c>
      <c r="F1900" s="1032">
        <v>4.34</v>
      </c>
      <c r="G1900" s="1038">
        <v>4.34</v>
      </c>
      <c r="H1900" s="1034"/>
      <c r="I1900" s="1034"/>
      <c r="J1900" s="1035">
        <v>1800000</v>
      </c>
      <c r="K1900" s="1034">
        <v>12</v>
      </c>
      <c r="L1900" s="1024">
        <v>665</v>
      </c>
      <c r="M1900" s="1024">
        <v>24</v>
      </c>
      <c r="N1900" s="795">
        <f t="shared" si="234"/>
        <v>94882.5910931174</v>
      </c>
      <c r="O1900" s="934">
        <f t="shared" si="235"/>
        <v>455436.43724696356</v>
      </c>
    </row>
    <row r="1901" spans="1:15">
      <c r="A1901" s="1029"/>
      <c r="B1901" s="1030" t="s">
        <v>1273</v>
      </c>
      <c r="C1901" s="1031" t="s">
        <v>819</v>
      </c>
      <c r="D1901" s="1042" t="s">
        <v>1241</v>
      </c>
      <c r="E1901" s="1043" t="s">
        <v>771</v>
      </c>
      <c r="F1901" s="1032">
        <v>4.34</v>
      </c>
      <c r="G1901" s="1038">
        <v>4.34</v>
      </c>
      <c r="H1901" s="1034"/>
      <c r="I1901" s="1034"/>
      <c r="J1901" s="1035">
        <v>1800000</v>
      </c>
      <c r="K1901" s="1034">
        <v>12</v>
      </c>
      <c r="L1901" s="1024">
        <v>665</v>
      </c>
      <c r="M1901" s="1024">
        <v>29</v>
      </c>
      <c r="N1901" s="795">
        <f t="shared" si="234"/>
        <v>94882.5910931174</v>
      </c>
      <c r="O1901" s="934">
        <f t="shared" si="235"/>
        <v>550319.02834008099</v>
      </c>
    </row>
    <row r="1902" spans="1:15">
      <c r="A1902" s="1029"/>
      <c r="B1902" s="1030" t="s">
        <v>1273</v>
      </c>
      <c r="C1902" s="1031" t="s">
        <v>819</v>
      </c>
      <c r="D1902" s="1045" t="s">
        <v>1241</v>
      </c>
      <c r="E1902" s="1043" t="s">
        <v>771</v>
      </c>
      <c r="F1902" s="1032">
        <v>4.34</v>
      </c>
      <c r="G1902" s="1038">
        <v>4.34</v>
      </c>
      <c r="H1902" s="1034"/>
      <c r="I1902" s="1034"/>
      <c r="J1902" s="1035">
        <v>1800000</v>
      </c>
      <c r="K1902" s="1034">
        <v>12</v>
      </c>
      <c r="L1902" s="1024">
        <v>665</v>
      </c>
      <c r="M1902" s="1024">
        <v>18</v>
      </c>
      <c r="N1902" s="795">
        <f t="shared" si="234"/>
        <v>94882.5910931174</v>
      </c>
      <c r="O1902" s="934">
        <f t="shared" si="235"/>
        <v>341577.32793522265</v>
      </c>
    </row>
    <row r="1903" spans="1:15" ht="31.5">
      <c r="A1903" s="1029"/>
      <c r="B1903" s="1030" t="s">
        <v>1273</v>
      </c>
      <c r="C1903" s="1031" t="s">
        <v>819</v>
      </c>
      <c r="D1903" s="1030" t="s">
        <v>1236</v>
      </c>
      <c r="E1903" s="1031" t="s">
        <v>785</v>
      </c>
      <c r="F1903" s="1032">
        <v>5.17</v>
      </c>
      <c r="G1903" s="1038">
        <v>5.0199999999999996</v>
      </c>
      <c r="H1903" s="1034">
        <v>0.15</v>
      </c>
      <c r="I1903" s="1034"/>
      <c r="J1903" s="1035">
        <v>1800000</v>
      </c>
      <c r="K1903" s="1034">
        <v>12</v>
      </c>
      <c r="L1903" s="1024">
        <v>665</v>
      </c>
      <c r="M1903" s="1024">
        <v>24</v>
      </c>
      <c r="N1903" s="795">
        <f t="shared" si="234"/>
        <v>113028.34008097167</v>
      </c>
      <c r="O1903" s="934">
        <f t="shared" si="235"/>
        <v>542536.03238866408</v>
      </c>
    </row>
    <row r="1904" spans="1:15" ht="31.5">
      <c r="A1904" s="1029"/>
      <c r="B1904" s="1030" t="s">
        <v>1273</v>
      </c>
      <c r="C1904" s="1031" t="s">
        <v>819</v>
      </c>
      <c r="D1904" s="1030" t="s">
        <v>1236</v>
      </c>
      <c r="E1904" s="1031" t="s">
        <v>785</v>
      </c>
      <c r="F1904" s="1032">
        <v>5.17</v>
      </c>
      <c r="G1904" s="1038">
        <v>5.0199999999999996</v>
      </c>
      <c r="H1904" s="1034">
        <v>0.15</v>
      </c>
      <c r="I1904" s="1034"/>
      <c r="J1904" s="1035">
        <v>1800000</v>
      </c>
      <c r="K1904" s="1034">
        <v>12</v>
      </c>
      <c r="L1904" s="1024">
        <v>665</v>
      </c>
      <c r="M1904" s="1024">
        <v>22</v>
      </c>
      <c r="N1904" s="795">
        <f t="shared" si="234"/>
        <v>113028.34008097167</v>
      </c>
      <c r="O1904" s="934">
        <f t="shared" si="235"/>
        <v>497324.69635627541</v>
      </c>
    </row>
    <row r="1905" spans="1:15" ht="31.5">
      <c r="A1905" s="1029"/>
      <c r="B1905" s="1030" t="s">
        <v>1273</v>
      </c>
      <c r="C1905" s="1031" t="s">
        <v>819</v>
      </c>
      <c r="D1905" s="1030" t="s">
        <v>1258</v>
      </c>
      <c r="E1905" s="1031" t="s">
        <v>140</v>
      </c>
      <c r="F1905" s="1032">
        <v>4.34</v>
      </c>
      <c r="G1905" s="1038">
        <v>4.34</v>
      </c>
      <c r="H1905" s="1034"/>
      <c r="I1905" s="1034"/>
      <c r="J1905" s="1035">
        <v>1800000</v>
      </c>
      <c r="K1905" s="1034">
        <v>12</v>
      </c>
      <c r="L1905" s="1024">
        <v>665</v>
      </c>
      <c r="M1905" s="1024">
        <v>50</v>
      </c>
      <c r="N1905" s="795">
        <f t="shared" si="234"/>
        <v>94882.5910931174</v>
      </c>
      <c r="O1905" s="934">
        <f t="shared" si="235"/>
        <v>948825.91093117406</v>
      </c>
    </row>
    <row r="1906" spans="1:15" ht="31.5">
      <c r="A1906" s="1029"/>
      <c r="B1906" s="1030" t="s">
        <v>1273</v>
      </c>
      <c r="C1906" s="1031" t="s">
        <v>819</v>
      </c>
      <c r="D1906" s="1030" t="s">
        <v>114</v>
      </c>
      <c r="E1906" s="1031" t="s">
        <v>1274</v>
      </c>
      <c r="F1906" s="1032">
        <v>5.36</v>
      </c>
      <c r="G1906" s="1046">
        <v>5.36</v>
      </c>
      <c r="H1906" s="1034"/>
      <c r="I1906" s="1034"/>
      <c r="J1906" s="1035">
        <v>1800000</v>
      </c>
      <c r="K1906" s="1034">
        <v>12</v>
      </c>
      <c r="L1906" s="1024">
        <v>665</v>
      </c>
      <c r="M1906" s="1024">
        <v>19</v>
      </c>
      <c r="N1906" s="795">
        <f t="shared" si="234"/>
        <v>117182.18623481783</v>
      </c>
      <c r="O1906" s="934">
        <f t="shared" si="235"/>
        <v>445292.3076923078</v>
      </c>
    </row>
    <row r="1907" spans="1:15" ht="31.5">
      <c r="A1907" s="1029"/>
      <c r="B1907" s="1030" t="s">
        <v>1273</v>
      </c>
      <c r="C1907" s="1031" t="s">
        <v>819</v>
      </c>
      <c r="D1907" s="1030" t="s">
        <v>1243</v>
      </c>
      <c r="E1907" s="1031" t="s">
        <v>1256</v>
      </c>
      <c r="F1907" s="1032">
        <v>5.0199999999999996</v>
      </c>
      <c r="G1907" s="1046">
        <v>5.0199999999999996</v>
      </c>
      <c r="H1907" s="1034"/>
      <c r="I1907" s="1034"/>
      <c r="J1907" s="1035">
        <v>1800000</v>
      </c>
      <c r="K1907" s="1034">
        <v>12</v>
      </c>
      <c r="L1907" s="1024">
        <v>665</v>
      </c>
      <c r="M1907" s="1024">
        <v>52</v>
      </c>
      <c r="N1907" s="795">
        <f t="shared" si="234"/>
        <v>109748.98785425101</v>
      </c>
      <c r="O1907" s="934">
        <f t="shared" si="235"/>
        <v>1141389.4736842108</v>
      </c>
    </row>
    <row r="1908" spans="1:15" ht="31.5">
      <c r="A1908" s="1029"/>
      <c r="B1908" s="1030" t="s">
        <v>1273</v>
      </c>
      <c r="C1908" s="1031" t="s">
        <v>819</v>
      </c>
      <c r="D1908" s="1030" t="s">
        <v>1257</v>
      </c>
      <c r="E1908" s="1031" t="s">
        <v>1274</v>
      </c>
      <c r="F1908" s="1032">
        <v>4.34</v>
      </c>
      <c r="G1908" s="1038">
        <v>4.34</v>
      </c>
      <c r="H1908" s="1034"/>
      <c r="I1908" s="1034"/>
      <c r="J1908" s="1035">
        <v>1800000</v>
      </c>
      <c r="K1908" s="1034">
        <v>12</v>
      </c>
      <c r="L1908" s="1024">
        <v>665</v>
      </c>
      <c r="M1908" s="1024">
        <v>33</v>
      </c>
      <c r="N1908" s="795">
        <f t="shared" si="234"/>
        <v>94882.5910931174</v>
      </c>
      <c r="O1908" s="934">
        <f t="shared" si="235"/>
        <v>626225.10121457488</v>
      </c>
    </row>
    <row r="1909" spans="1:15" ht="31.5">
      <c r="A1909" s="1029"/>
      <c r="B1909" s="1030" t="s">
        <v>1273</v>
      </c>
      <c r="C1909" s="1031" t="s">
        <v>819</v>
      </c>
      <c r="D1909" s="1037" t="s">
        <v>618</v>
      </c>
      <c r="E1909" s="1031" t="s">
        <v>115</v>
      </c>
      <c r="F1909" s="1032">
        <v>4.68</v>
      </c>
      <c r="G1909" s="1038">
        <v>4.68</v>
      </c>
      <c r="H1909" s="1034"/>
      <c r="I1909" s="1034"/>
      <c r="J1909" s="1035">
        <v>1800000</v>
      </c>
      <c r="K1909" s="1034">
        <v>12</v>
      </c>
      <c r="L1909" s="1024">
        <v>665</v>
      </c>
      <c r="M1909" s="1024">
        <v>105</v>
      </c>
      <c r="N1909" s="795">
        <f t="shared" si="234"/>
        <v>102315.78947368421</v>
      </c>
      <c r="O1909" s="934">
        <f t="shared" si="235"/>
        <v>2148631.5789473685</v>
      </c>
    </row>
    <row r="1910" spans="1:15">
      <c r="A1910" s="1029"/>
      <c r="B1910" s="1030" t="s">
        <v>1273</v>
      </c>
      <c r="C1910" s="1031" t="s">
        <v>819</v>
      </c>
      <c r="D1910" s="1030" t="s">
        <v>1271</v>
      </c>
      <c r="E1910" s="1031" t="s">
        <v>721</v>
      </c>
      <c r="F1910" s="1032">
        <v>5.5600000000000005</v>
      </c>
      <c r="G1910" s="1038">
        <v>5.36</v>
      </c>
      <c r="H1910" s="1034">
        <v>0.2</v>
      </c>
      <c r="I1910" s="1034"/>
      <c r="J1910" s="1035">
        <v>1800000</v>
      </c>
      <c r="K1910" s="1034">
        <v>12</v>
      </c>
      <c r="L1910" s="1024">
        <v>665</v>
      </c>
      <c r="M1910" s="1024">
        <v>140</v>
      </c>
      <c r="N1910" s="795">
        <f t="shared" si="234"/>
        <v>121554.65587044533</v>
      </c>
      <c r="O1910" s="934">
        <f t="shared" si="235"/>
        <v>3403530.36437247</v>
      </c>
    </row>
    <row r="1911" spans="1:15" ht="31.5">
      <c r="A1911" s="1029"/>
      <c r="B1911" s="1030" t="s">
        <v>1273</v>
      </c>
      <c r="C1911" s="1031" t="s">
        <v>819</v>
      </c>
      <c r="D1911" s="1030" t="s">
        <v>1271</v>
      </c>
      <c r="E1911" s="1031" t="s">
        <v>1272</v>
      </c>
      <c r="F1911" s="1032">
        <v>5.5600000000000005</v>
      </c>
      <c r="G1911" s="1038">
        <v>5.36</v>
      </c>
      <c r="H1911" s="1034">
        <v>0.2</v>
      </c>
      <c r="I1911" s="1034"/>
      <c r="J1911" s="1035">
        <v>1800000</v>
      </c>
      <c r="K1911" s="1034">
        <v>12</v>
      </c>
      <c r="L1911" s="1024">
        <v>665</v>
      </c>
      <c r="M1911" s="1024">
        <v>35</v>
      </c>
      <c r="N1911" s="795">
        <f t="shared" si="234"/>
        <v>121554.65587044533</v>
      </c>
      <c r="O1911" s="934">
        <f t="shared" si="235"/>
        <v>850882.59109311749</v>
      </c>
    </row>
    <row r="1912" spans="1:15" ht="31.5">
      <c r="A1912" s="1029"/>
      <c r="B1912" s="1030" t="s">
        <v>1273</v>
      </c>
      <c r="C1912" s="1031" t="s">
        <v>819</v>
      </c>
      <c r="D1912" s="1030" t="s">
        <v>1271</v>
      </c>
      <c r="E1912" s="1031" t="s">
        <v>1275</v>
      </c>
      <c r="F1912" s="1032">
        <v>5.5600000000000005</v>
      </c>
      <c r="G1912" s="1038">
        <v>5.36</v>
      </c>
      <c r="H1912" s="1034">
        <v>0.2</v>
      </c>
      <c r="I1912" s="1034"/>
      <c r="J1912" s="1035">
        <v>1800000</v>
      </c>
      <c r="K1912" s="1034">
        <v>12</v>
      </c>
      <c r="L1912" s="1024">
        <v>665</v>
      </c>
      <c r="M1912" s="1024">
        <v>104</v>
      </c>
      <c r="N1912" s="795">
        <f t="shared" si="234"/>
        <v>121554.65587044533</v>
      </c>
      <c r="O1912" s="934">
        <f t="shared" si="235"/>
        <v>2528336.8421052634</v>
      </c>
    </row>
    <row r="1913" spans="1:15">
      <c r="A1913" s="1029"/>
      <c r="B1913" s="1030" t="s">
        <v>1273</v>
      </c>
      <c r="C1913" s="1031" t="s">
        <v>819</v>
      </c>
      <c r="D1913" s="1030" t="s">
        <v>1247</v>
      </c>
      <c r="E1913" s="1031" t="s">
        <v>1266</v>
      </c>
      <c r="F1913" s="1032">
        <v>3.99</v>
      </c>
      <c r="G1913" s="1038">
        <v>3.99</v>
      </c>
      <c r="H1913" s="1034"/>
      <c r="I1913" s="1034"/>
      <c r="J1913" s="1035">
        <v>1800000</v>
      </c>
      <c r="K1913" s="1034">
        <v>12</v>
      </c>
      <c r="L1913" s="1024">
        <v>665</v>
      </c>
      <c r="M1913" s="1024">
        <v>35</v>
      </c>
      <c r="N1913" s="795">
        <f t="shared" si="234"/>
        <v>87230.769230769234</v>
      </c>
      <c r="O1913" s="934">
        <f t="shared" si="235"/>
        <v>610615.38461538462</v>
      </c>
    </row>
    <row r="1914" spans="1:15">
      <c r="A1914" s="1029"/>
      <c r="B1914" s="1030" t="s">
        <v>1273</v>
      </c>
      <c r="C1914" s="1031" t="s">
        <v>819</v>
      </c>
      <c r="D1914" s="1030" t="s">
        <v>1249</v>
      </c>
      <c r="E1914" s="1031" t="s">
        <v>1250</v>
      </c>
      <c r="F1914" s="1032">
        <v>3.99</v>
      </c>
      <c r="G1914" s="1038">
        <v>3.99</v>
      </c>
      <c r="H1914" s="1034"/>
      <c r="I1914" s="1034"/>
      <c r="J1914" s="1035">
        <v>1800000</v>
      </c>
      <c r="K1914" s="1034">
        <v>12</v>
      </c>
      <c r="L1914" s="1024">
        <v>665</v>
      </c>
      <c r="M1914" s="1024">
        <v>35</v>
      </c>
      <c r="N1914" s="795">
        <f t="shared" si="234"/>
        <v>87230.769230769234</v>
      </c>
      <c r="O1914" s="934">
        <f t="shared" si="235"/>
        <v>610615.38461538462</v>
      </c>
    </row>
    <row r="1915" spans="1:15">
      <c r="A1915" s="1029"/>
      <c r="B1915" s="1030" t="s">
        <v>1273</v>
      </c>
      <c r="C1915" s="1031" t="s">
        <v>819</v>
      </c>
      <c r="D1915" s="1030" t="s">
        <v>1261</v>
      </c>
      <c r="E1915" s="1031" t="s">
        <v>298</v>
      </c>
      <c r="F1915" s="1032">
        <v>4.34</v>
      </c>
      <c r="G1915" s="1038">
        <v>4.34</v>
      </c>
      <c r="H1915" s="1034"/>
      <c r="I1915" s="1034"/>
      <c r="J1915" s="1035">
        <v>1800000</v>
      </c>
      <c r="K1915" s="1034">
        <v>12</v>
      </c>
      <c r="L1915" s="1024">
        <v>665</v>
      </c>
      <c r="M1915" s="1024">
        <v>35</v>
      </c>
      <c r="N1915" s="795">
        <f t="shared" si="234"/>
        <v>94882.5910931174</v>
      </c>
      <c r="O1915" s="934">
        <f t="shared" si="235"/>
        <v>664178.13765182183</v>
      </c>
    </row>
    <row r="1916" spans="1:15">
      <c r="A1916" s="1029">
        <v>6</v>
      </c>
      <c r="B1916" s="1030" t="s">
        <v>1276</v>
      </c>
      <c r="C1916" s="1031" t="s">
        <v>1062</v>
      </c>
      <c r="D1916" s="1030" t="s">
        <v>1251</v>
      </c>
      <c r="E1916" s="1031" t="s">
        <v>117</v>
      </c>
      <c r="F1916" s="1032">
        <v>4.68</v>
      </c>
      <c r="G1916" s="1038">
        <v>4.68</v>
      </c>
      <c r="H1916" s="1034"/>
      <c r="I1916" s="1034"/>
      <c r="J1916" s="1035">
        <v>1800000</v>
      </c>
      <c r="K1916" s="1034">
        <v>12</v>
      </c>
      <c r="L1916" s="1024">
        <v>665</v>
      </c>
      <c r="M1916" s="1024">
        <v>70</v>
      </c>
      <c r="N1916" s="795">
        <f t="shared" si="234"/>
        <v>102315.78947368421</v>
      </c>
      <c r="O1916" s="934">
        <f t="shared" si="235"/>
        <v>1432421.0526315791</v>
      </c>
    </row>
    <row r="1917" spans="1:15" ht="31.5">
      <c r="A1917" s="1029"/>
      <c r="B1917" s="1030" t="s">
        <v>1276</v>
      </c>
      <c r="C1917" s="1031" t="s">
        <v>1062</v>
      </c>
      <c r="D1917" s="1030" t="s">
        <v>1236</v>
      </c>
      <c r="E1917" s="1031" t="s">
        <v>785</v>
      </c>
      <c r="F1917" s="1032">
        <v>5.17</v>
      </c>
      <c r="G1917" s="1038">
        <v>5.0199999999999996</v>
      </c>
      <c r="H1917" s="1034">
        <v>0.15</v>
      </c>
      <c r="I1917" s="1034"/>
      <c r="J1917" s="1035">
        <v>1800000</v>
      </c>
      <c r="K1917" s="1034">
        <v>12</v>
      </c>
      <c r="L1917" s="1024">
        <v>665</v>
      </c>
      <c r="M1917" s="1024">
        <v>24</v>
      </c>
      <c r="N1917" s="795">
        <f t="shared" si="234"/>
        <v>113028.34008097167</v>
      </c>
      <c r="O1917" s="934">
        <f t="shared" si="235"/>
        <v>542536.03238866408</v>
      </c>
    </row>
    <row r="1918" spans="1:15" ht="31.5">
      <c r="A1918" s="1029"/>
      <c r="B1918" s="1030" t="s">
        <v>1276</v>
      </c>
      <c r="C1918" s="1031" t="s">
        <v>1062</v>
      </c>
      <c r="D1918" s="1030" t="s">
        <v>1236</v>
      </c>
      <c r="E1918" s="1031" t="s">
        <v>785</v>
      </c>
      <c r="F1918" s="1032">
        <v>5.17</v>
      </c>
      <c r="G1918" s="1038">
        <v>5.0199999999999996</v>
      </c>
      <c r="H1918" s="1034">
        <v>0.15</v>
      </c>
      <c r="I1918" s="1034"/>
      <c r="J1918" s="1035">
        <v>1800000</v>
      </c>
      <c r="K1918" s="1034">
        <v>12</v>
      </c>
      <c r="L1918" s="1024">
        <v>665</v>
      </c>
      <c r="M1918" s="1024">
        <v>22</v>
      </c>
      <c r="N1918" s="795">
        <f t="shared" si="234"/>
        <v>113028.34008097167</v>
      </c>
      <c r="O1918" s="934">
        <f t="shared" si="235"/>
        <v>497324.69635627541</v>
      </c>
    </row>
    <row r="1919" spans="1:15" ht="31.5">
      <c r="A1919" s="1029"/>
      <c r="B1919" s="1030" t="s">
        <v>1276</v>
      </c>
      <c r="C1919" s="1031" t="s">
        <v>1062</v>
      </c>
      <c r="D1919" s="1030" t="s">
        <v>1254</v>
      </c>
      <c r="E1919" s="1031" t="s">
        <v>1077</v>
      </c>
      <c r="F1919" s="1032">
        <v>4.34</v>
      </c>
      <c r="G1919" s="1038">
        <v>4.34</v>
      </c>
      <c r="H1919" s="1034"/>
      <c r="I1919" s="1034"/>
      <c r="J1919" s="1035">
        <v>1800000</v>
      </c>
      <c r="K1919" s="1034">
        <v>12</v>
      </c>
      <c r="L1919" s="1024">
        <v>665</v>
      </c>
      <c r="M1919" s="1024">
        <v>23</v>
      </c>
      <c r="N1919" s="795">
        <f t="shared" ref="N1919:N1982" si="236">(F1919*J1919*K1919)/L1919*35/52</f>
        <v>94882.5910931174</v>
      </c>
      <c r="O1919" s="934">
        <f t="shared" si="235"/>
        <v>436459.91902834008</v>
      </c>
    </row>
    <row r="1920" spans="1:15" ht="31.5">
      <c r="A1920" s="1029"/>
      <c r="B1920" s="1030" t="s">
        <v>1276</v>
      </c>
      <c r="C1920" s="1031" t="s">
        <v>1062</v>
      </c>
      <c r="D1920" s="1030" t="s">
        <v>1254</v>
      </c>
      <c r="E1920" s="1031" t="s">
        <v>1077</v>
      </c>
      <c r="F1920" s="1032">
        <v>4.34</v>
      </c>
      <c r="G1920" s="1038">
        <v>4.34</v>
      </c>
      <c r="H1920" s="1034"/>
      <c r="I1920" s="1034"/>
      <c r="J1920" s="1035">
        <v>1800000</v>
      </c>
      <c r="K1920" s="1034">
        <v>12</v>
      </c>
      <c r="L1920" s="1024">
        <v>665</v>
      </c>
      <c r="M1920" s="1024">
        <v>24</v>
      </c>
      <c r="N1920" s="795">
        <f t="shared" si="236"/>
        <v>94882.5910931174</v>
      </c>
      <c r="O1920" s="934">
        <f t="shared" si="235"/>
        <v>455436.43724696356</v>
      </c>
    </row>
    <row r="1921" spans="1:15">
      <c r="A1921" s="1029"/>
      <c r="B1921" s="1030" t="s">
        <v>1276</v>
      </c>
      <c r="C1921" s="1031" t="s">
        <v>1062</v>
      </c>
      <c r="D1921" s="1045" t="s">
        <v>1241</v>
      </c>
      <c r="E1921" s="1043" t="s">
        <v>771</v>
      </c>
      <c r="F1921" s="1032">
        <v>4.34</v>
      </c>
      <c r="G1921" s="1038">
        <v>4.34</v>
      </c>
      <c r="H1921" s="1034"/>
      <c r="I1921" s="1034"/>
      <c r="J1921" s="1035">
        <v>1800000</v>
      </c>
      <c r="K1921" s="1034">
        <v>12</v>
      </c>
      <c r="L1921" s="1024">
        <v>665</v>
      </c>
      <c r="M1921" s="1024">
        <v>24</v>
      </c>
      <c r="N1921" s="795">
        <f t="shared" si="236"/>
        <v>94882.5910931174</v>
      </c>
      <c r="O1921" s="934">
        <f t="shared" si="235"/>
        <v>455436.43724696356</v>
      </c>
    </row>
    <row r="1922" spans="1:15">
      <c r="A1922" s="1029"/>
      <c r="B1922" s="1030" t="s">
        <v>1276</v>
      </c>
      <c r="C1922" s="1031" t="s">
        <v>1062</v>
      </c>
      <c r="D1922" s="1045" t="s">
        <v>1241</v>
      </c>
      <c r="E1922" s="1043" t="s">
        <v>771</v>
      </c>
      <c r="F1922" s="1032">
        <v>4.34</v>
      </c>
      <c r="G1922" s="1038">
        <v>4.34</v>
      </c>
      <c r="H1922" s="1034"/>
      <c r="I1922" s="1034"/>
      <c r="J1922" s="1035">
        <v>1800000</v>
      </c>
      <c r="K1922" s="1034">
        <v>12</v>
      </c>
      <c r="L1922" s="1024">
        <v>665</v>
      </c>
      <c r="M1922" s="1024">
        <v>23</v>
      </c>
      <c r="N1922" s="795">
        <f t="shared" si="236"/>
        <v>94882.5910931174</v>
      </c>
      <c r="O1922" s="934">
        <f t="shared" si="235"/>
        <v>436459.91902834008</v>
      </c>
    </row>
    <row r="1923" spans="1:15" ht="31.5">
      <c r="A1923" s="1029"/>
      <c r="B1923" s="1030" t="s">
        <v>1276</v>
      </c>
      <c r="C1923" s="1031" t="s">
        <v>1062</v>
      </c>
      <c r="D1923" s="1030" t="s">
        <v>1258</v>
      </c>
      <c r="E1923" s="1031" t="s">
        <v>140</v>
      </c>
      <c r="F1923" s="1032">
        <v>4.34</v>
      </c>
      <c r="G1923" s="1038">
        <v>4.34</v>
      </c>
      <c r="H1923" s="1034"/>
      <c r="I1923" s="1034"/>
      <c r="J1923" s="1035">
        <v>1800000</v>
      </c>
      <c r="K1923" s="1034">
        <v>12</v>
      </c>
      <c r="L1923" s="1024">
        <v>665</v>
      </c>
      <c r="M1923" s="1024">
        <v>52</v>
      </c>
      <c r="N1923" s="795">
        <f t="shared" si="236"/>
        <v>94882.5910931174</v>
      </c>
      <c r="O1923" s="934">
        <f t="shared" si="235"/>
        <v>986778.94736842101</v>
      </c>
    </row>
    <row r="1924" spans="1:15">
      <c r="A1924" s="1029"/>
      <c r="B1924" s="1030" t="s">
        <v>1276</v>
      </c>
      <c r="C1924" s="1031" t="s">
        <v>1062</v>
      </c>
      <c r="D1924" s="1030" t="s">
        <v>309</v>
      </c>
      <c r="E1924" s="1031" t="s">
        <v>665</v>
      </c>
      <c r="F1924" s="1032">
        <v>4.68</v>
      </c>
      <c r="G1924" s="1038">
        <v>4.68</v>
      </c>
      <c r="H1924" s="1034"/>
      <c r="I1924" s="1034"/>
      <c r="J1924" s="1035">
        <v>1800000</v>
      </c>
      <c r="K1924" s="1034">
        <v>12</v>
      </c>
      <c r="L1924" s="1024">
        <v>665</v>
      </c>
      <c r="M1924" s="1024">
        <v>35</v>
      </c>
      <c r="N1924" s="795">
        <f t="shared" si="236"/>
        <v>102315.78947368421</v>
      </c>
      <c r="O1924" s="934">
        <f t="shared" si="235"/>
        <v>716210.52631578955</v>
      </c>
    </row>
    <row r="1925" spans="1:15">
      <c r="A1925" s="1029"/>
      <c r="B1925" s="1030" t="s">
        <v>1276</v>
      </c>
      <c r="C1925" s="1031" t="s">
        <v>1062</v>
      </c>
      <c r="D1925" s="1030" t="s">
        <v>1253</v>
      </c>
      <c r="E1925" s="1031" t="s">
        <v>3</v>
      </c>
      <c r="F1925" s="1032">
        <v>4.88</v>
      </c>
      <c r="G1925" s="1038">
        <v>4.68</v>
      </c>
      <c r="H1925" s="1034">
        <v>0.2</v>
      </c>
      <c r="I1925" s="1034"/>
      <c r="J1925" s="1035">
        <v>1800000</v>
      </c>
      <c r="K1925" s="1034">
        <v>12</v>
      </c>
      <c r="L1925" s="1024">
        <v>665</v>
      </c>
      <c r="M1925" s="1024">
        <v>140</v>
      </c>
      <c r="N1925" s="795">
        <f t="shared" si="236"/>
        <v>106688.25910931174</v>
      </c>
      <c r="O1925" s="934">
        <f t="shared" si="235"/>
        <v>2987271.2550607291</v>
      </c>
    </row>
    <row r="1926" spans="1:15" ht="31.5">
      <c r="A1926" s="1029"/>
      <c r="B1926" s="1030" t="s">
        <v>1276</v>
      </c>
      <c r="C1926" s="1031" t="s">
        <v>1062</v>
      </c>
      <c r="D1926" s="1030" t="s">
        <v>1243</v>
      </c>
      <c r="E1926" s="1031" t="s">
        <v>1256</v>
      </c>
      <c r="F1926" s="1032">
        <v>5.0199999999999996</v>
      </c>
      <c r="G1926" s="1046">
        <v>5.0199999999999996</v>
      </c>
      <c r="H1926" s="1034"/>
      <c r="I1926" s="1034"/>
      <c r="J1926" s="1035">
        <v>1800000</v>
      </c>
      <c r="K1926" s="1034">
        <v>12</v>
      </c>
      <c r="L1926" s="1024">
        <v>665</v>
      </c>
      <c r="M1926" s="1024">
        <v>52</v>
      </c>
      <c r="N1926" s="795">
        <f t="shared" si="236"/>
        <v>109748.98785425101</v>
      </c>
      <c r="O1926" s="934">
        <f t="shared" si="235"/>
        <v>1141389.4736842108</v>
      </c>
    </row>
    <row r="1927" spans="1:15" ht="31.5">
      <c r="A1927" s="1029"/>
      <c r="B1927" s="1030" t="s">
        <v>1276</v>
      </c>
      <c r="C1927" s="1031" t="s">
        <v>1062</v>
      </c>
      <c r="D1927" s="1030" t="s">
        <v>1257</v>
      </c>
      <c r="E1927" s="1031" t="s">
        <v>1270</v>
      </c>
      <c r="F1927" s="1032">
        <v>4.34</v>
      </c>
      <c r="G1927" s="1046">
        <v>4.34</v>
      </c>
      <c r="H1927" s="1034"/>
      <c r="I1927" s="1034"/>
      <c r="J1927" s="1035">
        <v>1800000</v>
      </c>
      <c r="K1927" s="1034">
        <v>12</v>
      </c>
      <c r="L1927" s="1024">
        <v>665</v>
      </c>
      <c r="M1927" s="1024">
        <v>53</v>
      </c>
      <c r="N1927" s="795">
        <f t="shared" si="236"/>
        <v>94882.5910931174</v>
      </c>
      <c r="O1927" s="934">
        <f t="shared" si="235"/>
        <v>1005755.4655870445</v>
      </c>
    </row>
    <row r="1928" spans="1:15" ht="31.5">
      <c r="A1928" s="1029"/>
      <c r="B1928" s="1030" t="s">
        <v>1276</v>
      </c>
      <c r="C1928" s="1031" t="s">
        <v>1062</v>
      </c>
      <c r="D1928" s="1030" t="s">
        <v>1257</v>
      </c>
      <c r="E1928" s="1031" t="s">
        <v>808</v>
      </c>
      <c r="F1928" s="1032">
        <v>4.34</v>
      </c>
      <c r="G1928" s="1038">
        <v>4.34</v>
      </c>
      <c r="H1928" s="1034"/>
      <c r="I1928" s="1034"/>
      <c r="J1928" s="1035">
        <v>1800000</v>
      </c>
      <c r="K1928" s="1034">
        <v>12</v>
      </c>
      <c r="L1928" s="1024">
        <v>665</v>
      </c>
      <c r="M1928" s="1024">
        <v>105</v>
      </c>
      <c r="N1928" s="795">
        <f t="shared" si="236"/>
        <v>94882.5910931174</v>
      </c>
      <c r="O1928" s="934">
        <f t="shared" si="235"/>
        <v>1992534.4129554655</v>
      </c>
    </row>
    <row r="1929" spans="1:15">
      <c r="A1929" s="1029"/>
      <c r="B1929" s="1030" t="s">
        <v>1276</v>
      </c>
      <c r="C1929" s="1031" t="s">
        <v>1062</v>
      </c>
      <c r="D1929" s="1030" t="s">
        <v>1247</v>
      </c>
      <c r="E1929" s="1031" t="s">
        <v>1266</v>
      </c>
      <c r="F1929" s="1032">
        <v>3.99</v>
      </c>
      <c r="G1929" s="1038">
        <v>3.99</v>
      </c>
      <c r="H1929" s="1034"/>
      <c r="I1929" s="1034"/>
      <c r="J1929" s="1035">
        <v>1800000</v>
      </c>
      <c r="K1929" s="1034">
        <v>12</v>
      </c>
      <c r="L1929" s="1024">
        <v>665</v>
      </c>
      <c r="M1929" s="1024">
        <v>35</v>
      </c>
      <c r="N1929" s="795">
        <f t="shared" si="236"/>
        <v>87230.769230769234</v>
      </c>
      <c r="O1929" s="934">
        <f t="shared" si="235"/>
        <v>610615.38461538462</v>
      </c>
    </row>
    <row r="1930" spans="1:15" ht="31.5">
      <c r="A1930" s="1047"/>
      <c r="B1930" s="1048" t="s">
        <v>1276</v>
      </c>
      <c r="C1930" s="1049" t="s">
        <v>1062</v>
      </c>
      <c r="D1930" s="1048" t="s">
        <v>519</v>
      </c>
      <c r="E1930" s="1049" t="s">
        <v>1277</v>
      </c>
      <c r="F1930" s="1050">
        <v>3.99</v>
      </c>
      <c r="G1930" s="1051">
        <v>3.99</v>
      </c>
      <c r="H1930" s="1052"/>
      <c r="I1930" s="1052"/>
      <c r="J1930" s="1053">
        <v>1800000</v>
      </c>
      <c r="K1930" s="1052">
        <v>12</v>
      </c>
      <c r="L1930" s="1054">
        <v>665</v>
      </c>
      <c r="M1930" s="1054">
        <v>35</v>
      </c>
      <c r="N1930" s="795">
        <f t="shared" si="236"/>
        <v>87230.769230769234</v>
      </c>
      <c r="O1930" s="934">
        <f t="shared" si="235"/>
        <v>610615.38461538462</v>
      </c>
    </row>
    <row r="1931" spans="1:15">
      <c r="A1931" s="1029"/>
      <c r="B1931" s="1030" t="s">
        <v>1276</v>
      </c>
      <c r="C1931" s="1031" t="s">
        <v>1062</v>
      </c>
      <c r="D1931" s="1030" t="s">
        <v>1278</v>
      </c>
      <c r="E1931" s="1031" t="s">
        <v>863</v>
      </c>
      <c r="F1931" s="1032">
        <v>4.49</v>
      </c>
      <c r="G1931" s="1038">
        <v>4.34</v>
      </c>
      <c r="H1931" s="1034">
        <v>0.15</v>
      </c>
      <c r="I1931" s="1034"/>
      <c r="J1931" s="1035">
        <v>1800000</v>
      </c>
      <c r="K1931" s="1034">
        <v>9</v>
      </c>
      <c r="L1931" s="1024">
        <v>665</v>
      </c>
      <c r="M1931" s="1024">
        <v>140</v>
      </c>
      <c r="N1931" s="795">
        <f t="shared" si="236"/>
        <v>73621.457489878536</v>
      </c>
      <c r="O1931" s="934">
        <f t="shared" si="235"/>
        <v>2061400.8097165991</v>
      </c>
    </row>
    <row r="1932" spans="1:15">
      <c r="A1932" s="1029"/>
      <c r="B1932" s="1030"/>
      <c r="C1932" s="1031"/>
      <c r="D1932" s="1030"/>
      <c r="E1932" s="1031"/>
      <c r="F1932" s="1032">
        <v>4.83</v>
      </c>
      <c r="G1932" s="1038">
        <v>4.68</v>
      </c>
      <c r="H1932" s="1034">
        <v>0.15</v>
      </c>
      <c r="I1932" s="1034"/>
      <c r="J1932" s="1035">
        <v>1800000</v>
      </c>
      <c r="K1932" s="1034">
        <v>3</v>
      </c>
      <c r="L1932" s="1024">
        <v>665</v>
      </c>
      <c r="M1932" s="1024">
        <v>140</v>
      </c>
      <c r="N1932" s="795">
        <f t="shared" si="236"/>
        <v>26398.785425101214</v>
      </c>
      <c r="O1932" s="934">
        <f t="shared" si="235"/>
        <v>739165.99190283404</v>
      </c>
    </row>
    <row r="1933" spans="1:15">
      <c r="A1933" s="1029"/>
      <c r="B1933" s="1030" t="s">
        <v>1276</v>
      </c>
      <c r="C1933" s="1031" t="s">
        <v>1062</v>
      </c>
      <c r="D1933" s="1030" t="s">
        <v>1278</v>
      </c>
      <c r="E1933" s="1031" t="s">
        <v>1224</v>
      </c>
      <c r="F1933" s="1032">
        <v>4.49</v>
      </c>
      <c r="G1933" s="1038">
        <v>4.34</v>
      </c>
      <c r="H1933" s="1034">
        <v>0.15</v>
      </c>
      <c r="I1933" s="1034"/>
      <c r="J1933" s="1035">
        <v>1800000</v>
      </c>
      <c r="K1933" s="1034">
        <v>9</v>
      </c>
      <c r="L1933" s="1024">
        <v>665</v>
      </c>
      <c r="M1933" s="1024">
        <v>35</v>
      </c>
      <c r="N1933" s="795">
        <f t="shared" si="236"/>
        <v>73621.457489878536</v>
      </c>
      <c r="O1933" s="934">
        <f t="shared" si="235"/>
        <v>515350.20242914977</v>
      </c>
    </row>
    <row r="1934" spans="1:15">
      <c r="A1934" s="1029"/>
      <c r="B1934" s="1030"/>
      <c r="C1934" s="1031"/>
      <c r="D1934" s="1030"/>
      <c r="E1934" s="1031"/>
      <c r="F1934" s="1032">
        <v>4.83</v>
      </c>
      <c r="G1934" s="1038">
        <v>4.68</v>
      </c>
      <c r="H1934" s="1034">
        <v>0.15</v>
      </c>
      <c r="I1934" s="1034"/>
      <c r="J1934" s="1035">
        <v>1800000</v>
      </c>
      <c r="K1934" s="1034">
        <v>3</v>
      </c>
      <c r="L1934" s="1024">
        <v>665</v>
      </c>
      <c r="M1934" s="1024">
        <v>35</v>
      </c>
      <c r="N1934" s="795">
        <f t="shared" si="236"/>
        <v>26398.785425101214</v>
      </c>
      <c r="O1934" s="934">
        <f t="shared" si="235"/>
        <v>184791.49797570851</v>
      </c>
    </row>
    <row r="1935" spans="1:15" ht="31.5">
      <c r="A1935" s="1029"/>
      <c r="B1935" s="1030" t="s">
        <v>1276</v>
      </c>
      <c r="C1935" s="1031" t="s">
        <v>1062</v>
      </c>
      <c r="D1935" s="1030" t="s">
        <v>1219</v>
      </c>
      <c r="E1935" s="1031" t="s">
        <v>115</v>
      </c>
      <c r="F1935" s="1032">
        <v>4.68</v>
      </c>
      <c r="G1935" s="1038">
        <v>4.68</v>
      </c>
      <c r="H1935" s="1034"/>
      <c r="I1935" s="1034"/>
      <c r="J1935" s="1035">
        <v>1800000</v>
      </c>
      <c r="K1935" s="1034">
        <v>12</v>
      </c>
      <c r="L1935" s="1024">
        <v>665</v>
      </c>
      <c r="M1935" s="1024">
        <v>105</v>
      </c>
      <c r="N1935" s="795">
        <f t="shared" si="236"/>
        <v>102315.78947368421</v>
      </c>
      <c r="O1935" s="934">
        <f t="shared" si="235"/>
        <v>2148631.5789473685</v>
      </c>
    </row>
    <row r="1936" spans="1:15">
      <c r="A1936" s="1029"/>
      <c r="B1936" s="1030" t="s">
        <v>1276</v>
      </c>
      <c r="C1936" s="1031" t="s">
        <v>1062</v>
      </c>
      <c r="D1936" s="1030" t="s">
        <v>1279</v>
      </c>
      <c r="E1936" s="1031" t="s">
        <v>122</v>
      </c>
      <c r="F1936" s="1032">
        <v>4.34</v>
      </c>
      <c r="G1936" s="1038">
        <v>4.34</v>
      </c>
      <c r="H1936" s="1034"/>
      <c r="I1936" s="1034"/>
      <c r="J1936" s="1035">
        <v>1800000</v>
      </c>
      <c r="K1936" s="1034">
        <v>12</v>
      </c>
      <c r="L1936" s="1024">
        <v>665</v>
      </c>
      <c r="M1936" s="1024">
        <v>35</v>
      </c>
      <c r="N1936" s="795">
        <f t="shared" si="236"/>
        <v>94882.5910931174</v>
      </c>
      <c r="O1936" s="934">
        <f t="shared" si="235"/>
        <v>664178.13765182183</v>
      </c>
    </row>
    <row r="1937" spans="1:15">
      <c r="A1937" s="1029">
        <v>7</v>
      </c>
      <c r="B1937" s="1030" t="s">
        <v>1280</v>
      </c>
      <c r="C1937" s="1031" t="s">
        <v>1119</v>
      </c>
      <c r="D1937" s="1030" t="s">
        <v>268</v>
      </c>
      <c r="E1937" s="1031" t="s">
        <v>1281</v>
      </c>
      <c r="F1937" s="1032">
        <v>5.0199999999999996</v>
      </c>
      <c r="G1937" s="1038">
        <v>5.0199999999999996</v>
      </c>
      <c r="H1937" s="1034"/>
      <c r="I1937" s="1034"/>
      <c r="J1937" s="1035">
        <v>1800000</v>
      </c>
      <c r="K1937" s="1034">
        <v>12</v>
      </c>
      <c r="L1937" s="1024">
        <v>665</v>
      </c>
      <c r="M1937" s="1024">
        <v>70</v>
      </c>
      <c r="N1937" s="795">
        <f t="shared" si="236"/>
        <v>109748.98785425101</v>
      </c>
      <c r="O1937" s="934">
        <f t="shared" si="235"/>
        <v>1536485.8299595143</v>
      </c>
    </row>
    <row r="1938" spans="1:15">
      <c r="A1938" s="1029"/>
      <c r="B1938" s="1030" t="s">
        <v>1280</v>
      </c>
      <c r="C1938" s="1031" t="s">
        <v>1119</v>
      </c>
      <c r="D1938" s="1030" t="s">
        <v>1251</v>
      </c>
      <c r="E1938" s="1031" t="s">
        <v>58</v>
      </c>
      <c r="F1938" s="1032">
        <v>4.68</v>
      </c>
      <c r="G1938" s="1038">
        <v>4.68</v>
      </c>
      <c r="H1938" s="1034"/>
      <c r="I1938" s="1034"/>
      <c r="J1938" s="1035">
        <v>1800000</v>
      </c>
      <c r="K1938" s="1034">
        <v>12</v>
      </c>
      <c r="L1938" s="1024">
        <v>665</v>
      </c>
      <c r="M1938" s="1024">
        <v>70</v>
      </c>
      <c r="N1938" s="795">
        <f t="shared" si="236"/>
        <v>102315.78947368421</v>
      </c>
      <c r="O1938" s="934">
        <f t="shared" ref="O1938:O2001" si="237">+N1938*0.2*M1938</f>
        <v>1432421.0526315791</v>
      </c>
    </row>
    <row r="1939" spans="1:15">
      <c r="A1939" s="1029"/>
      <c r="B1939" s="1030" t="s">
        <v>1280</v>
      </c>
      <c r="C1939" s="1031" t="s">
        <v>1119</v>
      </c>
      <c r="D1939" s="1030" t="s">
        <v>1236</v>
      </c>
      <c r="E1939" s="1031" t="s">
        <v>1108</v>
      </c>
      <c r="F1939" s="1032">
        <v>5.17</v>
      </c>
      <c r="G1939" s="1038">
        <v>5.0199999999999996</v>
      </c>
      <c r="H1939" s="1034">
        <v>0.15</v>
      </c>
      <c r="I1939" s="1034"/>
      <c r="J1939" s="1035">
        <v>1800000</v>
      </c>
      <c r="K1939" s="1034">
        <v>12</v>
      </c>
      <c r="L1939" s="1024">
        <v>665</v>
      </c>
      <c r="M1939" s="1024">
        <v>69</v>
      </c>
      <c r="N1939" s="795">
        <f t="shared" si="236"/>
        <v>113028.34008097167</v>
      </c>
      <c r="O1939" s="934">
        <f t="shared" si="237"/>
        <v>1559791.0931174092</v>
      </c>
    </row>
    <row r="1940" spans="1:15" ht="31.5">
      <c r="A1940" s="1029"/>
      <c r="B1940" s="1030" t="s">
        <v>1280</v>
      </c>
      <c r="C1940" s="1031" t="s">
        <v>1119</v>
      </c>
      <c r="D1940" s="1030" t="s">
        <v>1258</v>
      </c>
      <c r="E1940" s="1031" t="s">
        <v>140</v>
      </c>
      <c r="F1940" s="1032">
        <v>4.34</v>
      </c>
      <c r="G1940" s="1038">
        <v>4.34</v>
      </c>
      <c r="H1940" s="1034"/>
      <c r="I1940" s="1034"/>
      <c r="J1940" s="1035">
        <v>1800000</v>
      </c>
      <c r="K1940" s="1034">
        <v>12</v>
      </c>
      <c r="L1940" s="1024">
        <v>665</v>
      </c>
      <c r="M1940" s="1024">
        <v>34</v>
      </c>
      <c r="N1940" s="795">
        <f t="shared" si="236"/>
        <v>94882.5910931174</v>
      </c>
      <c r="O1940" s="934">
        <f t="shared" si="237"/>
        <v>645201.61943319836</v>
      </c>
    </row>
    <row r="1941" spans="1:15" ht="31.5">
      <c r="A1941" s="1029"/>
      <c r="B1941" s="1030" t="s">
        <v>1280</v>
      </c>
      <c r="C1941" s="1031" t="s">
        <v>1119</v>
      </c>
      <c r="D1941" s="1030" t="s">
        <v>1258</v>
      </c>
      <c r="E1941" s="1031" t="s">
        <v>889</v>
      </c>
      <c r="F1941" s="1032">
        <v>4.34</v>
      </c>
      <c r="G1941" s="1038">
        <v>4.34</v>
      </c>
      <c r="H1941" s="1034"/>
      <c r="I1941" s="1034"/>
      <c r="J1941" s="1035">
        <v>1800000</v>
      </c>
      <c r="K1941" s="1034">
        <v>12</v>
      </c>
      <c r="L1941" s="1024">
        <v>665</v>
      </c>
      <c r="M1941" s="1024">
        <v>18</v>
      </c>
      <c r="N1941" s="795">
        <f t="shared" si="236"/>
        <v>94882.5910931174</v>
      </c>
      <c r="O1941" s="934">
        <f t="shared" si="237"/>
        <v>341577.32793522265</v>
      </c>
    </row>
    <row r="1942" spans="1:15">
      <c r="A1942" s="1029"/>
      <c r="B1942" s="1030" t="s">
        <v>1280</v>
      </c>
      <c r="C1942" s="1031" t="s">
        <v>1119</v>
      </c>
      <c r="D1942" s="1030" t="s">
        <v>309</v>
      </c>
      <c r="E1942" s="1031" t="s">
        <v>665</v>
      </c>
      <c r="F1942" s="1032">
        <v>4.68</v>
      </c>
      <c r="G1942" s="1033">
        <v>4.68</v>
      </c>
      <c r="H1942" s="1034"/>
      <c r="I1942" s="1034"/>
      <c r="J1942" s="1035">
        <v>1800000</v>
      </c>
      <c r="K1942" s="1034">
        <v>12</v>
      </c>
      <c r="L1942" s="1024">
        <v>665</v>
      </c>
      <c r="M1942" s="1024">
        <v>35</v>
      </c>
      <c r="N1942" s="795">
        <f t="shared" si="236"/>
        <v>102315.78947368421</v>
      </c>
      <c r="O1942" s="934">
        <f t="shared" si="237"/>
        <v>716210.52631578955</v>
      </c>
    </row>
    <row r="1943" spans="1:15">
      <c r="A1943" s="1029"/>
      <c r="B1943" s="1030" t="s">
        <v>1280</v>
      </c>
      <c r="C1943" s="1031" t="s">
        <v>1119</v>
      </c>
      <c r="D1943" s="1030" t="s">
        <v>1243</v>
      </c>
      <c r="E1943" s="1031" t="s">
        <v>886</v>
      </c>
      <c r="F1943" s="1032">
        <v>5.0199999999999996</v>
      </c>
      <c r="G1943" s="1033">
        <v>5.0199999999999996</v>
      </c>
      <c r="H1943" s="1034"/>
      <c r="I1943" s="1034"/>
      <c r="J1943" s="1035">
        <v>1800000</v>
      </c>
      <c r="K1943" s="1034">
        <v>12</v>
      </c>
      <c r="L1943" s="1024">
        <v>665</v>
      </c>
      <c r="M1943" s="1024">
        <v>52</v>
      </c>
      <c r="N1943" s="795">
        <f t="shared" si="236"/>
        <v>109748.98785425101</v>
      </c>
      <c r="O1943" s="934">
        <f t="shared" si="237"/>
        <v>1141389.4736842108</v>
      </c>
    </row>
    <row r="1944" spans="1:15">
      <c r="A1944" s="1029"/>
      <c r="B1944" s="1030" t="s">
        <v>1280</v>
      </c>
      <c r="C1944" s="1031" t="s">
        <v>1119</v>
      </c>
      <c r="D1944" s="1030" t="s">
        <v>1254</v>
      </c>
      <c r="E1944" s="1031" t="s">
        <v>833</v>
      </c>
      <c r="F1944" s="1032">
        <v>4.34</v>
      </c>
      <c r="G1944" s="1033">
        <v>4.34</v>
      </c>
      <c r="H1944" s="1034"/>
      <c r="I1944" s="1034"/>
      <c r="J1944" s="1035">
        <v>1800000</v>
      </c>
      <c r="K1944" s="1034">
        <v>12</v>
      </c>
      <c r="L1944" s="1024">
        <v>665</v>
      </c>
      <c r="M1944" s="1024">
        <v>70</v>
      </c>
      <c r="N1944" s="795">
        <f t="shared" si="236"/>
        <v>94882.5910931174</v>
      </c>
      <c r="O1944" s="934">
        <f t="shared" si="237"/>
        <v>1328356.2753036437</v>
      </c>
    </row>
    <row r="1945" spans="1:15">
      <c r="A1945" s="1029"/>
      <c r="B1945" s="1030" t="s">
        <v>1280</v>
      </c>
      <c r="C1945" s="1031" t="s">
        <v>1119</v>
      </c>
      <c r="D1945" s="1030" t="s">
        <v>1257</v>
      </c>
      <c r="E1945" s="1031" t="s">
        <v>1007</v>
      </c>
      <c r="F1945" s="1032">
        <v>4.34</v>
      </c>
      <c r="G1945" s="1033">
        <v>4.34</v>
      </c>
      <c r="H1945" s="1034"/>
      <c r="I1945" s="1034"/>
      <c r="J1945" s="1035">
        <v>1800000</v>
      </c>
      <c r="K1945" s="1034">
        <v>12</v>
      </c>
      <c r="L1945" s="1024">
        <v>665</v>
      </c>
      <c r="M1945" s="1024">
        <v>52</v>
      </c>
      <c r="N1945" s="795">
        <f t="shared" si="236"/>
        <v>94882.5910931174</v>
      </c>
      <c r="O1945" s="934">
        <f t="shared" si="237"/>
        <v>986778.94736842101</v>
      </c>
    </row>
    <row r="1946" spans="1:15" ht="31.5">
      <c r="A1946" s="1029"/>
      <c r="B1946" s="1030" t="s">
        <v>1280</v>
      </c>
      <c r="C1946" s="1031" t="s">
        <v>1119</v>
      </c>
      <c r="D1946" s="1037" t="s">
        <v>618</v>
      </c>
      <c r="E1946" s="1031" t="s">
        <v>710</v>
      </c>
      <c r="F1946" s="1032">
        <v>4.68</v>
      </c>
      <c r="G1946" s="1033">
        <v>4.68</v>
      </c>
      <c r="H1946" s="1034"/>
      <c r="I1946" s="1034"/>
      <c r="J1946" s="1035">
        <v>1800000</v>
      </c>
      <c r="K1946" s="1034">
        <v>12</v>
      </c>
      <c r="L1946" s="1024">
        <v>665</v>
      </c>
      <c r="M1946" s="1024">
        <v>105</v>
      </c>
      <c r="N1946" s="795">
        <f t="shared" si="236"/>
        <v>102315.78947368421</v>
      </c>
      <c r="O1946" s="934">
        <f t="shared" si="237"/>
        <v>2148631.5789473685</v>
      </c>
    </row>
    <row r="1947" spans="1:15">
      <c r="A1947" s="1047"/>
      <c r="B1947" s="1048" t="s">
        <v>1280</v>
      </c>
      <c r="C1947" s="1049" t="s">
        <v>1119</v>
      </c>
      <c r="D1947" s="1048" t="s">
        <v>1247</v>
      </c>
      <c r="E1947" s="1049" t="s">
        <v>1266</v>
      </c>
      <c r="F1947" s="1050">
        <v>3.99</v>
      </c>
      <c r="G1947" s="1052">
        <v>3.99</v>
      </c>
      <c r="H1947" s="1052"/>
      <c r="I1947" s="1052"/>
      <c r="J1947" s="1053">
        <v>1800000</v>
      </c>
      <c r="K1947" s="1052">
        <v>12</v>
      </c>
      <c r="L1947" s="1054">
        <v>665</v>
      </c>
      <c r="M1947" s="1054">
        <v>18</v>
      </c>
      <c r="N1947" s="795">
        <f t="shared" si="236"/>
        <v>87230.769230769234</v>
      </c>
      <c r="O1947" s="934">
        <f t="shared" si="237"/>
        <v>314030.76923076925</v>
      </c>
    </row>
    <row r="1948" spans="1:15">
      <c r="A1948" s="1029"/>
      <c r="B1948" s="1030" t="s">
        <v>1280</v>
      </c>
      <c r="C1948" s="1031" t="s">
        <v>1119</v>
      </c>
      <c r="D1948" s="1030" t="s">
        <v>1249</v>
      </c>
      <c r="E1948" s="1031" t="s">
        <v>288</v>
      </c>
      <c r="F1948" s="1032">
        <v>3.99</v>
      </c>
      <c r="G1948" s="1033">
        <v>3.99</v>
      </c>
      <c r="H1948" s="1034"/>
      <c r="I1948" s="1034"/>
      <c r="J1948" s="1035">
        <v>1800000</v>
      </c>
      <c r="K1948" s="1034">
        <v>12</v>
      </c>
      <c r="L1948" s="1024">
        <v>665</v>
      </c>
      <c r="M1948" s="1024">
        <v>17</v>
      </c>
      <c r="N1948" s="795">
        <f t="shared" si="236"/>
        <v>87230.769230769234</v>
      </c>
      <c r="O1948" s="934">
        <f t="shared" si="237"/>
        <v>296584.61538461543</v>
      </c>
    </row>
    <row r="1949" spans="1:15">
      <c r="A1949" s="1029"/>
      <c r="B1949" s="1030" t="s">
        <v>1280</v>
      </c>
      <c r="C1949" s="1031" t="s">
        <v>1119</v>
      </c>
      <c r="D1949" s="1030" t="s">
        <v>87</v>
      </c>
      <c r="E1949" s="1031" t="s">
        <v>721</v>
      </c>
      <c r="F1949" s="1032">
        <v>5.0199999999999996</v>
      </c>
      <c r="G1949" s="1033">
        <v>5.0199999999999996</v>
      </c>
      <c r="H1949" s="1034"/>
      <c r="I1949" s="1034"/>
      <c r="J1949" s="1035">
        <v>1800000</v>
      </c>
      <c r="K1949" s="1034">
        <v>8</v>
      </c>
      <c r="L1949" s="1024">
        <v>665</v>
      </c>
      <c r="M1949" s="1024">
        <v>173</v>
      </c>
      <c r="N1949" s="795">
        <f t="shared" si="236"/>
        <v>73165.991902834008</v>
      </c>
      <c r="O1949" s="934">
        <f t="shared" si="237"/>
        <v>2531543.3198380568</v>
      </c>
    </row>
    <row r="1950" spans="1:15">
      <c r="A1950" s="1029"/>
      <c r="B1950" s="1030"/>
      <c r="C1950" s="1031"/>
      <c r="D1950" s="1030"/>
      <c r="E1950" s="1031"/>
      <c r="F1950" s="1032">
        <v>5.36</v>
      </c>
      <c r="G1950" s="1033">
        <v>5.36</v>
      </c>
      <c r="H1950" s="1034"/>
      <c r="I1950" s="1034"/>
      <c r="J1950" s="1035">
        <v>1800000</v>
      </c>
      <c r="K1950" s="1034">
        <v>4</v>
      </c>
      <c r="L1950" s="1024">
        <v>665</v>
      </c>
      <c r="M1950" s="1024">
        <v>173</v>
      </c>
      <c r="N1950" s="795">
        <f t="shared" si="236"/>
        <v>39060.728744939268</v>
      </c>
      <c r="O1950" s="934">
        <f t="shared" si="237"/>
        <v>1351501.2145748988</v>
      </c>
    </row>
    <row r="1951" spans="1:15" ht="31.5">
      <c r="A1951" s="1029"/>
      <c r="B1951" s="1030" t="s">
        <v>1280</v>
      </c>
      <c r="C1951" s="1031" t="s">
        <v>1119</v>
      </c>
      <c r="D1951" s="1030" t="s">
        <v>87</v>
      </c>
      <c r="E1951" s="1031" t="s">
        <v>1282</v>
      </c>
      <c r="F1951" s="1032">
        <v>5.0199999999999996</v>
      </c>
      <c r="G1951" s="1033">
        <v>5.0199999999999996</v>
      </c>
      <c r="H1951" s="1034"/>
      <c r="I1951" s="1034"/>
      <c r="J1951" s="1035">
        <v>1800000</v>
      </c>
      <c r="K1951" s="1034">
        <v>8</v>
      </c>
      <c r="L1951" s="1024">
        <v>665</v>
      </c>
      <c r="M1951" s="1024">
        <v>70</v>
      </c>
      <c r="N1951" s="795">
        <f t="shared" si="236"/>
        <v>73165.991902834008</v>
      </c>
      <c r="O1951" s="934">
        <f t="shared" si="237"/>
        <v>1024323.8866396762</v>
      </c>
    </row>
    <row r="1952" spans="1:15">
      <c r="A1952" s="1029"/>
      <c r="B1952" s="1030"/>
      <c r="C1952" s="1031"/>
      <c r="D1952" s="1030"/>
      <c r="E1952" s="1031"/>
      <c r="F1952" s="1032">
        <v>5.36</v>
      </c>
      <c r="G1952" s="1033">
        <v>5.36</v>
      </c>
      <c r="H1952" s="1034"/>
      <c r="I1952" s="1034"/>
      <c r="J1952" s="1035">
        <v>1800000</v>
      </c>
      <c r="K1952" s="1034">
        <v>4</v>
      </c>
      <c r="L1952" s="1024">
        <v>665</v>
      </c>
      <c r="M1952" s="1024">
        <v>70</v>
      </c>
      <c r="N1952" s="795">
        <f t="shared" si="236"/>
        <v>39060.728744939268</v>
      </c>
      <c r="O1952" s="934">
        <f t="shared" si="237"/>
        <v>546850.20242914977</v>
      </c>
    </row>
    <row r="1953" spans="1:15">
      <c r="A1953" s="1029"/>
      <c r="B1953" s="1030" t="s">
        <v>1280</v>
      </c>
      <c r="C1953" s="1031" t="s">
        <v>1119</v>
      </c>
      <c r="D1953" s="1030" t="s">
        <v>1279</v>
      </c>
      <c r="E1953" s="1031" t="s">
        <v>3</v>
      </c>
      <c r="F1953" s="1032">
        <v>4.34</v>
      </c>
      <c r="G1953" s="1038">
        <v>4.34</v>
      </c>
      <c r="H1953" s="1034"/>
      <c r="I1953" s="1034"/>
      <c r="J1953" s="1035">
        <v>1800000</v>
      </c>
      <c r="K1953" s="1034">
        <v>12</v>
      </c>
      <c r="L1953" s="1024">
        <v>665</v>
      </c>
      <c r="M1953" s="1024">
        <v>140</v>
      </c>
      <c r="N1953" s="795">
        <f t="shared" si="236"/>
        <v>94882.5910931174</v>
      </c>
      <c r="O1953" s="934">
        <f t="shared" si="237"/>
        <v>2656712.5506072873</v>
      </c>
    </row>
    <row r="1954" spans="1:15">
      <c r="A1954" s="1029">
        <v>8</v>
      </c>
      <c r="B1954" s="1055" t="s">
        <v>1283</v>
      </c>
      <c r="C1954" s="1056" t="s">
        <v>1284</v>
      </c>
      <c r="D1954" s="1055" t="s">
        <v>1253</v>
      </c>
      <c r="E1954" s="1056" t="s">
        <v>3</v>
      </c>
      <c r="F1954" s="1032">
        <v>4.88</v>
      </c>
      <c r="G1954" s="1038">
        <v>4.68</v>
      </c>
      <c r="H1954" s="1034">
        <v>0.2</v>
      </c>
      <c r="I1954" s="1034"/>
      <c r="J1954" s="1035">
        <v>1800000</v>
      </c>
      <c r="K1954" s="1034">
        <v>12</v>
      </c>
      <c r="L1954" s="1024">
        <v>665</v>
      </c>
      <c r="M1954" s="1024">
        <v>16</v>
      </c>
      <c r="N1954" s="795">
        <f t="shared" si="236"/>
        <v>106688.25910931174</v>
      </c>
      <c r="O1954" s="934">
        <f t="shared" si="237"/>
        <v>341402.42914979759</v>
      </c>
    </row>
    <row r="1955" spans="1:15">
      <c r="A1955" s="1029"/>
      <c r="B1955" s="1055" t="s">
        <v>1283</v>
      </c>
      <c r="C1955" s="1056" t="s">
        <v>1284</v>
      </c>
      <c r="D1955" s="1055" t="s">
        <v>1254</v>
      </c>
      <c r="E1955" s="1056" t="s">
        <v>861</v>
      </c>
      <c r="F1955" s="1032">
        <v>4.34</v>
      </c>
      <c r="G1955" s="1038">
        <v>4.34</v>
      </c>
      <c r="H1955" s="1034"/>
      <c r="I1955" s="1034"/>
      <c r="J1955" s="1035">
        <v>1800000</v>
      </c>
      <c r="K1955" s="1034">
        <v>12</v>
      </c>
      <c r="L1955" s="1024">
        <v>665</v>
      </c>
      <c r="M1955" s="1024">
        <v>10</v>
      </c>
      <c r="N1955" s="795">
        <f t="shared" si="236"/>
        <v>94882.5910931174</v>
      </c>
      <c r="O1955" s="934">
        <f t="shared" si="237"/>
        <v>189765.1821862348</v>
      </c>
    </row>
    <row r="1956" spans="1:15" ht="31.5">
      <c r="A1956" s="1029"/>
      <c r="B1956" s="1055" t="s">
        <v>1283</v>
      </c>
      <c r="C1956" s="1056" t="s">
        <v>1284</v>
      </c>
      <c r="D1956" s="1055" t="s">
        <v>1241</v>
      </c>
      <c r="E1956" s="1056" t="s">
        <v>771</v>
      </c>
      <c r="F1956" s="1032">
        <v>4.34</v>
      </c>
      <c r="G1956" s="1038">
        <v>4.34</v>
      </c>
      <c r="H1956" s="1034"/>
      <c r="I1956" s="1034"/>
      <c r="J1956" s="1035">
        <v>1800000</v>
      </c>
      <c r="K1956" s="1034">
        <v>12</v>
      </c>
      <c r="L1956" s="1024">
        <v>665</v>
      </c>
      <c r="M1956" s="1024">
        <v>10</v>
      </c>
      <c r="N1956" s="795">
        <f t="shared" si="236"/>
        <v>94882.5910931174</v>
      </c>
      <c r="O1956" s="934">
        <f t="shared" si="237"/>
        <v>189765.1821862348</v>
      </c>
    </row>
    <row r="1957" spans="1:15" ht="31.5">
      <c r="A1957" s="1029"/>
      <c r="B1957" s="1055" t="s">
        <v>1283</v>
      </c>
      <c r="C1957" s="1056" t="s">
        <v>1284</v>
      </c>
      <c r="D1957" s="1055" t="s">
        <v>1258</v>
      </c>
      <c r="E1957" s="1056" t="s">
        <v>140</v>
      </c>
      <c r="F1957" s="1032">
        <v>4.34</v>
      </c>
      <c r="G1957" s="1038">
        <v>4.34</v>
      </c>
      <c r="H1957" s="1034"/>
      <c r="I1957" s="1034"/>
      <c r="J1957" s="1035">
        <v>1800000</v>
      </c>
      <c r="K1957" s="1034">
        <v>12</v>
      </c>
      <c r="L1957" s="1024">
        <v>665</v>
      </c>
      <c r="M1957" s="1024">
        <v>5</v>
      </c>
      <c r="N1957" s="795">
        <f t="shared" si="236"/>
        <v>94882.5910931174</v>
      </c>
      <c r="O1957" s="934">
        <f t="shared" si="237"/>
        <v>94882.5910931174</v>
      </c>
    </row>
    <row r="1958" spans="1:15" ht="31.5">
      <c r="A1958" s="1029"/>
      <c r="B1958" s="1055" t="s">
        <v>1283</v>
      </c>
      <c r="C1958" s="1056" t="s">
        <v>1284</v>
      </c>
      <c r="D1958" s="1055" t="s">
        <v>1254</v>
      </c>
      <c r="E1958" s="1056" t="s">
        <v>988</v>
      </c>
      <c r="F1958" s="1032">
        <v>4.34</v>
      </c>
      <c r="G1958" s="1038">
        <v>4.34</v>
      </c>
      <c r="H1958" s="1034"/>
      <c r="I1958" s="1034"/>
      <c r="J1958" s="1035">
        <v>1800000</v>
      </c>
      <c r="K1958" s="1034">
        <v>12</v>
      </c>
      <c r="L1958" s="1024">
        <v>665</v>
      </c>
      <c r="M1958" s="1024">
        <v>15</v>
      </c>
      <c r="N1958" s="795">
        <f t="shared" si="236"/>
        <v>94882.5910931174</v>
      </c>
      <c r="O1958" s="934">
        <f t="shared" si="237"/>
        <v>284647.77327935223</v>
      </c>
    </row>
    <row r="1959" spans="1:15">
      <c r="A1959" s="1029"/>
      <c r="B1959" s="1055" t="s">
        <v>1283</v>
      </c>
      <c r="C1959" s="1056" t="s">
        <v>1284</v>
      </c>
      <c r="D1959" s="1055" t="s">
        <v>1236</v>
      </c>
      <c r="E1959" s="1056" t="s">
        <v>1224</v>
      </c>
      <c r="F1959" s="1032">
        <v>5.17</v>
      </c>
      <c r="G1959" s="1038">
        <v>5.0199999999999996</v>
      </c>
      <c r="H1959" s="1034">
        <v>0.15</v>
      </c>
      <c r="I1959" s="1034"/>
      <c r="J1959" s="1035">
        <v>1800000</v>
      </c>
      <c r="K1959" s="1034">
        <v>12</v>
      </c>
      <c r="L1959" s="1024">
        <v>665</v>
      </c>
      <c r="M1959" s="1024">
        <v>5</v>
      </c>
      <c r="N1959" s="795">
        <f t="shared" si="236"/>
        <v>113028.34008097167</v>
      </c>
      <c r="O1959" s="934">
        <f t="shared" si="237"/>
        <v>113028.34008097168</v>
      </c>
    </row>
    <row r="1960" spans="1:15">
      <c r="A1960" s="1029"/>
      <c r="B1960" s="1055" t="s">
        <v>1283</v>
      </c>
      <c r="C1960" s="1056" t="s">
        <v>1284</v>
      </c>
      <c r="D1960" s="1055" t="s">
        <v>87</v>
      </c>
      <c r="E1960" s="1056" t="s">
        <v>721</v>
      </c>
      <c r="F1960" s="1032">
        <v>5.0199999999999996</v>
      </c>
      <c r="G1960" s="1038">
        <v>5.0199999999999996</v>
      </c>
      <c r="H1960" s="1034"/>
      <c r="I1960" s="1034"/>
      <c r="J1960" s="1035">
        <v>1800000</v>
      </c>
      <c r="K1960" s="1034">
        <v>8</v>
      </c>
      <c r="L1960" s="1024">
        <v>665</v>
      </c>
      <c r="M1960" s="1024">
        <v>19</v>
      </c>
      <c r="N1960" s="795">
        <f t="shared" si="236"/>
        <v>73165.991902834008</v>
      </c>
      <c r="O1960" s="934">
        <f t="shared" si="237"/>
        <v>278030.76923076925</v>
      </c>
    </row>
    <row r="1961" spans="1:15">
      <c r="A1961" s="1029"/>
      <c r="B1961" s="1055"/>
      <c r="C1961" s="1056"/>
      <c r="D1961" s="1055"/>
      <c r="E1961" s="1056"/>
      <c r="F1961" s="1032">
        <v>5.36</v>
      </c>
      <c r="G1961" s="1038">
        <v>5.36</v>
      </c>
      <c r="H1961" s="1034"/>
      <c r="I1961" s="1034"/>
      <c r="J1961" s="1035">
        <v>1800000</v>
      </c>
      <c r="K1961" s="1034">
        <v>4</v>
      </c>
      <c r="L1961" s="1024">
        <v>665</v>
      </c>
      <c r="M1961" s="1024">
        <v>19</v>
      </c>
      <c r="N1961" s="795">
        <f t="shared" si="236"/>
        <v>39060.728744939268</v>
      </c>
      <c r="O1961" s="934">
        <f t="shared" si="237"/>
        <v>148430.76923076922</v>
      </c>
    </row>
    <row r="1962" spans="1:15" ht="31.5">
      <c r="A1962" s="1029"/>
      <c r="B1962" s="1055" t="s">
        <v>1283</v>
      </c>
      <c r="C1962" s="1056" t="s">
        <v>1284</v>
      </c>
      <c r="D1962" s="1055" t="s">
        <v>1257</v>
      </c>
      <c r="E1962" s="1056" t="s">
        <v>1270</v>
      </c>
      <c r="F1962" s="1032">
        <v>4.34</v>
      </c>
      <c r="G1962" s="1038">
        <v>4.34</v>
      </c>
      <c r="H1962" s="1034"/>
      <c r="I1962" s="1034"/>
      <c r="J1962" s="1035">
        <v>1800000</v>
      </c>
      <c r="K1962" s="1034">
        <v>12</v>
      </c>
      <c r="L1962" s="1024">
        <v>665</v>
      </c>
      <c r="M1962" s="1024">
        <v>8</v>
      </c>
      <c r="N1962" s="795">
        <f t="shared" si="236"/>
        <v>94882.5910931174</v>
      </c>
      <c r="O1962" s="934">
        <f t="shared" si="237"/>
        <v>151812.14574898785</v>
      </c>
    </row>
    <row r="1963" spans="1:15" ht="31.5">
      <c r="A1963" s="1029"/>
      <c r="B1963" s="1055" t="s">
        <v>1283</v>
      </c>
      <c r="C1963" s="1056" t="s">
        <v>1284</v>
      </c>
      <c r="D1963" s="1055" t="s">
        <v>1243</v>
      </c>
      <c r="E1963" s="1056" t="s">
        <v>1244</v>
      </c>
      <c r="F1963" s="1032">
        <v>5.0199999999999996</v>
      </c>
      <c r="G1963" s="1038">
        <v>5.0199999999999996</v>
      </c>
      <c r="H1963" s="1034"/>
      <c r="I1963" s="1034"/>
      <c r="J1963" s="1035">
        <v>1800000</v>
      </c>
      <c r="K1963" s="1034">
        <v>12</v>
      </c>
      <c r="L1963" s="1024">
        <v>665</v>
      </c>
      <c r="M1963" s="1024">
        <v>7</v>
      </c>
      <c r="N1963" s="795">
        <f t="shared" si="236"/>
        <v>109748.98785425101</v>
      </c>
      <c r="O1963" s="934">
        <f t="shared" si="237"/>
        <v>153648.58299595144</v>
      </c>
    </row>
    <row r="1964" spans="1:15">
      <c r="A1964" s="1029"/>
      <c r="B1964" s="1055" t="s">
        <v>1283</v>
      </c>
      <c r="C1964" s="1056" t="s">
        <v>1284</v>
      </c>
      <c r="D1964" s="1055" t="s">
        <v>309</v>
      </c>
      <c r="E1964" s="1056" t="s">
        <v>665</v>
      </c>
      <c r="F1964" s="1032">
        <v>4.68</v>
      </c>
      <c r="G1964" s="1038">
        <v>4.68</v>
      </c>
      <c r="H1964" s="1034"/>
      <c r="I1964" s="1034"/>
      <c r="J1964" s="1035">
        <v>1800000</v>
      </c>
      <c r="K1964" s="1034">
        <v>12</v>
      </c>
      <c r="L1964" s="1024">
        <v>665</v>
      </c>
      <c r="M1964" s="1024">
        <v>5</v>
      </c>
      <c r="N1964" s="795">
        <f t="shared" si="236"/>
        <v>102315.78947368421</v>
      </c>
      <c r="O1964" s="934">
        <f t="shared" si="237"/>
        <v>102315.78947368421</v>
      </c>
    </row>
    <row r="1965" spans="1:15" ht="31.5">
      <c r="A1965" s="1029"/>
      <c r="B1965" s="1055" t="s">
        <v>1283</v>
      </c>
      <c r="C1965" s="1056" t="s">
        <v>1284</v>
      </c>
      <c r="D1965" s="1055" t="s">
        <v>1247</v>
      </c>
      <c r="E1965" s="1056" t="s">
        <v>1285</v>
      </c>
      <c r="F1965" s="1032">
        <v>3.99</v>
      </c>
      <c r="G1965" s="1038">
        <v>3.99</v>
      </c>
      <c r="H1965" s="1034"/>
      <c r="I1965" s="1034"/>
      <c r="J1965" s="1035">
        <v>1800000</v>
      </c>
      <c r="K1965" s="1034">
        <v>12</v>
      </c>
      <c r="L1965" s="1024">
        <v>665</v>
      </c>
      <c r="M1965" s="1024">
        <v>5</v>
      </c>
      <c r="N1965" s="795">
        <f t="shared" si="236"/>
        <v>87230.769230769234</v>
      </c>
      <c r="O1965" s="934">
        <f t="shared" si="237"/>
        <v>87230.769230769234</v>
      </c>
    </row>
    <row r="1966" spans="1:15" ht="31.5">
      <c r="A1966" s="1029"/>
      <c r="B1966" s="1055" t="s">
        <v>1283</v>
      </c>
      <c r="C1966" s="1056" t="s">
        <v>1284</v>
      </c>
      <c r="D1966" s="1055" t="s">
        <v>1286</v>
      </c>
      <c r="E1966" s="1056" t="s">
        <v>1287</v>
      </c>
      <c r="F1966" s="1032">
        <v>3.99</v>
      </c>
      <c r="G1966" s="1038">
        <v>3.99</v>
      </c>
      <c r="H1966" s="1034"/>
      <c r="I1966" s="1034"/>
      <c r="J1966" s="1035">
        <v>1800000</v>
      </c>
      <c r="K1966" s="1034">
        <v>12</v>
      </c>
      <c r="L1966" s="1024">
        <v>665</v>
      </c>
      <c r="M1966" s="1024">
        <v>5</v>
      </c>
      <c r="N1966" s="795">
        <f t="shared" si="236"/>
        <v>87230.769230769234</v>
      </c>
      <c r="O1966" s="934">
        <f t="shared" si="237"/>
        <v>87230.769230769234</v>
      </c>
    </row>
    <row r="1967" spans="1:15" ht="31.5">
      <c r="A1967" s="1029"/>
      <c r="B1967" s="1055" t="s">
        <v>1283</v>
      </c>
      <c r="C1967" s="1056" t="s">
        <v>1284</v>
      </c>
      <c r="D1967" s="1057" t="s">
        <v>618</v>
      </c>
      <c r="E1967" s="1056" t="s">
        <v>115</v>
      </c>
      <c r="F1967" s="1032">
        <v>4.68</v>
      </c>
      <c r="G1967" s="1038">
        <v>4.68</v>
      </c>
      <c r="H1967" s="1034"/>
      <c r="I1967" s="1034"/>
      <c r="J1967" s="1035">
        <v>1800000</v>
      </c>
      <c r="K1967" s="1034">
        <v>12</v>
      </c>
      <c r="L1967" s="1024">
        <v>665</v>
      </c>
      <c r="M1967" s="1024">
        <v>15</v>
      </c>
      <c r="N1967" s="795">
        <f t="shared" si="236"/>
        <v>102315.78947368421</v>
      </c>
      <c r="O1967" s="934">
        <f t="shared" si="237"/>
        <v>306947.36842105264</v>
      </c>
    </row>
    <row r="1968" spans="1:15">
      <c r="A1968" s="1029"/>
      <c r="B1968" s="1055" t="s">
        <v>1283</v>
      </c>
      <c r="C1968" s="1056" t="s">
        <v>1284</v>
      </c>
      <c r="D1968" s="1055" t="s">
        <v>1259</v>
      </c>
      <c r="E1968" s="1056" t="s">
        <v>298</v>
      </c>
      <c r="F1968" s="1032">
        <v>4.93</v>
      </c>
      <c r="G1968" s="1038">
        <v>4.68</v>
      </c>
      <c r="H1968" s="1034">
        <v>0.25</v>
      </c>
      <c r="I1968" s="1034"/>
      <c r="J1968" s="1035">
        <v>1800000</v>
      </c>
      <c r="K1968" s="1034">
        <v>12</v>
      </c>
      <c r="L1968" s="1024">
        <v>665</v>
      </c>
      <c r="M1968" s="1024">
        <v>5</v>
      </c>
      <c r="N1968" s="795">
        <f t="shared" si="236"/>
        <v>107781.37651821862</v>
      </c>
      <c r="O1968" s="934">
        <f t="shared" si="237"/>
        <v>107781.37651821862</v>
      </c>
    </row>
    <row r="1969" spans="1:15">
      <c r="A1969" s="1029"/>
      <c r="B1969" s="1055" t="s">
        <v>1283</v>
      </c>
      <c r="C1969" s="1056" t="s">
        <v>1284</v>
      </c>
      <c r="D1969" s="1055" t="s">
        <v>1251</v>
      </c>
      <c r="E1969" s="1056" t="s">
        <v>117</v>
      </c>
      <c r="F1969" s="1032">
        <v>4.68</v>
      </c>
      <c r="G1969" s="1038">
        <v>4.68</v>
      </c>
      <c r="H1969" s="1034"/>
      <c r="I1969" s="1034"/>
      <c r="J1969" s="1035">
        <v>1800000</v>
      </c>
      <c r="K1969" s="1034">
        <v>12</v>
      </c>
      <c r="L1969" s="1024">
        <v>665</v>
      </c>
      <c r="M1969" s="1024">
        <v>10</v>
      </c>
      <c r="N1969" s="795">
        <f t="shared" si="236"/>
        <v>102315.78947368421</v>
      </c>
      <c r="O1969" s="934">
        <f t="shared" si="237"/>
        <v>204631.57894736843</v>
      </c>
    </row>
    <row r="1970" spans="1:15">
      <c r="A1970" s="1153" t="s">
        <v>1288</v>
      </c>
      <c r="B1970" s="1153"/>
      <c r="C1970" s="1153"/>
      <c r="D1970" s="1058"/>
      <c r="E1970" s="1059"/>
      <c r="F1970" s="1060"/>
      <c r="G1970" s="1058"/>
      <c r="H1970" s="1058"/>
      <c r="I1970" s="1058"/>
      <c r="J1970" s="1061"/>
      <c r="K1970" s="1058"/>
      <c r="L1970" s="1058"/>
      <c r="M1970" s="1061">
        <v>7243</v>
      </c>
      <c r="N1970" s="1061"/>
      <c r="O1970" s="1061">
        <f>SUM(O1816:O1969)</f>
        <v>149946697.16599202</v>
      </c>
    </row>
    <row r="1971" spans="1:15">
      <c r="A1971" s="1062"/>
      <c r="B1971" s="67" t="s">
        <v>650</v>
      </c>
      <c r="C1971" s="1062"/>
      <c r="D1971" s="1063"/>
      <c r="E1971" s="1063"/>
      <c r="F1971" s="1064"/>
      <c r="G1971" s="1062"/>
      <c r="H1971" s="1062"/>
      <c r="I1971" s="1063"/>
      <c r="J1971" s="1065"/>
      <c r="K1971" s="1063"/>
      <c r="L1971" s="1066"/>
      <c r="M1971" s="1065"/>
      <c r="N1971" s="795"/>
      <c r="O1971" s="934">
        <f t="shared" si="237"/>
        <v>0</v>
      </c>
    </row>
    <row r="1972" spans="1:15">
      <c r="A1972" s="353">
        <v>1</v>
      </c>
      <c r="B1972" s="65" t="s">
        <v>1289</v>
      </c>
      <c r="C1972" s="353" t="s">
        <v>1075</v>
      </c>
      <c r="D1972" s="50" t="s">
        <v>1290</v>
      </c>
      <c r="E1972" s="50" t="s">
        <v>861</v>
      </c>
      <c r="F1972" s="1067">
        <f t="shared" ref="F1972:F1993" si="238">SUM(G1972+H1972+I1972)</f>
        <v>5.17</v>
      </c>
      <c r="G1972" s="353">
        <v>5.0199999999999996</v>
      </c>
      <c r="H1972" s="353">
        <v>0.15</v>
      </c>
      <c r="I1972" s="50"/>
      <c r="J1972" s="1068">
        <v>1800000</v>
      </c>
      <c r="K1972" s="50">
        <v>12</v>
      </c>
      <c r="L1972" s="50">
        <v>665</v>
      </c>
      <c r="M1972" s="1069">
        <v>30</v>
      </c>
      <c r="N1972" s="795">
        <f t="shared" si="236"/>
        <v>113028.34008097167</v>
      </c>
      <c r="O1972" s="934">
        <f t="shared" si="237"/>
        <v>678170.04048583005</v>
      </c>
    </row>
    <row r="1973" spans="1:15">
      <c r="A1973" s="353">
        <v>1</v>
      </c>
      <c r="B1973" s="65" t="s">
        <v>1289</v>
      </c>
      <c r="C1973" s="353" t="s">
        <v>1075</v>
      </c>
      <c r="D1973" s="50" t="s">
        <v>1290</v>
      </c>
      <c r="E1973" s="50" t="s">
        <v>703</v>
      </c>
      <c r="F1973" s="1067">
        <f t="shared" si="238"/>
        <v>5.17</v>
      </c>
      <c r="G1973" s="353">
        <v>5.0199999999999996</v>
      </c>
      <c r="H1973" s="353">
        <v>0.15</v>
      </c>
      <c r="I1973" s="50"/>
      <c r="J1973" s="1068">
        <v>1800000</v>
      </c>
      <c r="K1973" s="50">
        <v>12</v>
      </c>
      <c r="L1973" s="50">
        <v>665</v>
      </c>
      <c r="M1973" s="1069">
        <v>5</v>
      </c>
      <c r="N1973" s="795">
        <f t="shared" si="236"/>
        <v>113028.34008097167</v>
      </c>
      <c r="O1973" s="934">
        <f t="shared" si="237"/>
        <v>113028.34008097168</v>
      </c>
    </row>
    <row r="1974" spans="1:15">
      <c r="A1974" s="353">
        <v>1</v>
      </c>
      <c r="B1974" s="65" t="s">
        <v>1289</v>
      </c>
      <c r="C1974" s="353" t="s">
        <v>1075</v>
      </c>
      <c r="D1974" s="50" t="s">
        <v>1290</v>
      </c>
      <c r="E1974" s="65" t="s">
        <v>138</v>
      </c>
      <c r="F1974" s="1067">
        <f t="shared" si="238"/>
        <v>5.17</v>
      </c>
      <c r="G1974" s="353">
        <v>5.0199999999999996</v>
      </c>
      <c r="H1974" s="353">
        <v>0.15</v>
      </c>
      <c r="I1974" s="65"/>
      <c r="J1974" s="1068">
        <v>1800000</v>
      </c>
      <c r="K1974" s="50">
        <v>12</v>
      </c>
      <c r="L1974" s="50">
        <v>665</v>
      </c>
      <c r="M1974" s="1069">
        <v>105</v>
      </c>
      <c r="N1974" s="795">
        <f t="shared" si="236"/>
        <v>113028.34008097167</v>
      </c>
      <c r="O1974" s="934">
        <f t="shared" si="237"/>
        <v>2373595.1417004052</v>
      </c>
    </row>
    <row r="1975" spans="1:15">
      <c r="A1975" s="353">
        <v>1</v>
      </c>
      <c r="B1975" s="65" t="s">
        <v>1289</v>
      </c>
      <c r="C1975" s="353" t="s">
        <v>1075</v>
      </c>
      <c r="D1975" s="50" t="s">
        <v>1291</v>
      </c>
      <c r="E1975" s="65" t="s">
        <v>716</v>
      </c>
      <c r="F1975" s="1067">
        <v>4.68</v>
      </c>
      <c r="G1975" s="1070">
        <v>4.68</v>
      </c>
      <c r="H1975" s="65"/>
      <c r="I1975" s="65"/>
      <c r="J1975" s="1068">
        <v>1800000</v>
      </c>
      <c r="K1975" s="50">
        <v>12</v>
      </c>
      <c r="L1975" s="50">
        <v>665</v>
      </c>
      <c r="M1975" s="1069">
        <v>35</v>
      </c>
      <c r="N1975" s="795">
        <f t="shared" si="236"/>
        <v>102315.78947368421</v>
      </c>
      <c r="O1975" s="934">
        <f t="shared" si="237"/>
        <v>716210.52631578955</v>
      </c>
    </row>
    <row r="1976" spans="1:15">
      <c r="A1976" s="353">
        <v>1</v>
      </c>
      <c r="B1976" s="65" t="s">
        <v>1289</v>
      </c>
      <c r="C1976" s="1071" t="s">
        <v>1075</v>
      </c>
      <c r="D1976" s="50" t="s">
        <v>1292</v>
      </c>
      <c r="E1976" s="606" t="s">
        <v>1293</v>
      </c>
      <c r="F1976" s="1067">
        <f t="shared" si="238"/>
        <v>4.34</v>
      </c>
      <c r="G1976" s="353">
        <v>4.34</v>
      </c>
      <c r="H1976" s="606"/>
      <c r="I1976" s="606"/>
      <c r="J1976" s="1068">
        <v>1800000</v>
      </c>
      <c r="K1976" s="50">
        <v>12</v>
      </c>
      <c r="L1976" s="50">
        <v>665</v>
      </c>
      <c r="M1976" s="353">
        <v>52</v>
      </c>
      <c r="N1976" s="795">
        <f t="shared" si="236"/>
        <v>94882.5910931174</v>
      </c>
      <c r="O1976" s="934">
        <f t="shared" si="237"/>
        <v>986778.94736842101</v>
      </c>
    </row>
    <row r="1977" spans="1:15">
      <c r="A1977" s="353">
        <v>1</v>
      </c>
      <c r="B1977" s="65" t="s">
        <v>1289</v>
      </c>
      <c r="C1977" s="1071" t="s">
        <v>1075</v>
      </c>
      <c r="D1977" s="50" t="s">
        <v>1032</v>
      </c>
      <c r="E1977" s="316" t="s">
        <v>861</v>
      </c>
      <c r="F1977" s="1067">
        <f t="shared" si="238"/>
        <v>4</v>
      </c>
      <c r="G1977" s="1072">
        <v>4</v>
      </c>
      <c r="H1977" s="316"/>
      <c r="I1977" s="316"/>
      <c r="J1977" s="1068">
        <v>1800000</v>
      </c>
      <c r="K1977" s="50">
        <v>12</v>
      </c>
      <c r="L1977" s="50">
        <v>665</v>
      </c>
      <c r="M1977" s="321">
        <v>36</v>
      </c>
      <c r="N1977" s="795">
        <f t="shared" si="236"/>
        <v>87449.392712550616</v>
      </c>
      <c r="O1977" s="934">
        <f t="shared" si="237"/>
        <v>629635.62753036444</v>
      </c>
    </row>
    <row r="1978" spans="1:15">
      <c r="A1978" s="353">
        <v>1</v>
      </c>
      <c r="B1978" s="65" t="s">
        <v>1289</v>
      </c>
      <c r="C1978" s="1071" t="s">
        <v>1075</v>
      </c>
      <c r="D1978" s="50" t="s">
        <v>1032</v>
      </c>
      <c r="E1978" s="316" t="s">
        <v>861</v>
      </c>
      <c r="F1978" s="1067">
        <f t="shared" si="238"/>
        <v>4.34</v>
      </c>
      <c r="G1978" s="353">
        <v>4.34</v>
      </c>
      <c r="H1978" s="316"/>
      <c r="I1978" s="316"/>
      <c r="J1978" s="1068">
        <v>1800000</v>
      </c>
      <c r="K1978" s="50">
        <v>12</v>
      </c>
      <c r="L1978" s="50">
        <v>665</v>
      </c>
      <c r="M1978" s="321">
        <v>23</v>
      </c>
      <c r="N1978" s="795">
        <f t="shared" si="236"/>
        <v>94882.5910931174</v>
      </c>
      <c r="O1978" s="934">
        <f t="shared" si="237"/>
        <v>436459.91902834008</v>
      </c>
    </row>
    <row r="1979" spans="1:15">
      <c r="A1979" s="353">
        <v>1</v>
      </c>
      <c r="B1979" s="65" t="s">
        <v>1289</v>
      </c>
      <c r="C1979" s="1071" t="s">
        <v>1075</v>
      </c>
      <c r="D1979" s="50" t="s">
        <v>1032</v>
      </c>
      <c r="E1979" s="316" t="s">
        <v>140</v>
      </c>
      <c r="F1979" s="1067">
        <f t="shared" si="238"/>
        <v>4.34</v>
      </c>
      <c r="G1979" s="1072">
        <v>4.34</v>
      </c>
      <c r="H1979" s="316"/>
      <c r="I1979" s="316"/>
      <c r="J1979" s="1068">
        <v>1800000</v>
      </c>
      <c r="K1979" s="50">
        <v>12</v>
      </c>
      <c r="L1979" s="50">
        <v>665</v>
      </c>
      <c r="M1979" s="321">
        <v>12</v>
      </c>
      <c r="N1979" s="795">
        <f t="shared" si="236"/>
        <v>94882.5910931174</v>
      </c>
      <c r="O1979" s="934">
        <f t="shared" si="237"/>
        <v>227718.21862348178</v>
      </c>
    </row>
    <row r="1980" spans="1:15">
      <c r="A1980" s="353">
        <v>1</v>
      </c>
      <c r="B1980" s="65" t="s">
        <v>1289</v>
      </c>
      <c r="C1980" s="1071" t="s">
        <v>1075</v>
      </c>
      <c r="D1980" s="50" t="s">
        <v>492</v>
      </c>
      <c r="E1980" s="316" t="s">
        <v>140</v>
      </c>
      <c r="F1980" s="1067">
        <f t="shared" si="238"/>
        <v>5.0199999999999996</v>
      </c>
      <c r="G1980" s="353">
        <v>5.0199999999999996</v>
      </c>
      <c r="H1980" s="316"/>
      <c r="I1980" s="316"/>
      <c r="J1980" s="1068">
        <v>1800000</v>
      </c>
      <c r="K1980" s="50">
        <v>12</v>
      </c>
      <c r="L1980" s="50">
        <v>665</v>
      </c>
      <c r="M1980" s="353">
        <v>18</v>
      </c>
      <c r="N1980" s="795">
        <f t="shared" si="236"/>
        <v>109748.98785425101</v>
      </c>
      <c r="O1980" s="934">
        <f t="shared" si="237"/>
        <v>395096.3562753037</v>
      </c>
    </row>
    <row r="1981" spans="1:15">
      <c r="A1981" s="353">
        <v>1</v>
      </c>
      <c r="B1981" s="65" t="s">
        <v>1289</v>
      </c>
      <c r="C1981" s="1071" t="s">
        <v>1075</v>
      </c>
      <c r="D1981" s="50" t="s">
        <v>492</v>
      </c>
      <c r="E1981" s="316" t="s">
        <v>861</v>
      </c>
      <c r="F1981" s="1067">
        <f t="shared" si="238"/>
        <v>5.0199999999999996</v>
      </c>
      <c r="G1981" s="353">
        <v>5.0199999999999996</v>
      </c>
      <c r="H1981" s="316"/>
      <c r="I1981" s="316"/>
      <c r="J1981" s="1068">
        <v>1800000</v>
      </c>
      <c r="K1981" s="50">
        <v>12</v>
      </c>
      <c r="L1981" s="50">
        <v>665</v>
      </c>
      <c r="M1981" s="353">
        <v>33</v>
      </c>
      <c r="N1981" s="795">
        <f t="shared" si="236"/>
        <v>109748.98785425101</v>
      </c>
      <c r="O1981" s="934">
        <f t="shared" si="237"/>
        <v>724343.31983805681</v>
      </c>
    </row>
    <row r="1982" spans="1:15">
      <c r="A1982" s="353">
        <v>1</v>
      </c>
      <c r="B1982" s="65" t="s">
        <v>1289</v>
      </c>
      <c r="C1982" s="1073" t="s">
        <v>1075</v>
      </c>
      <c r="D1982" s="50" t="s">
        <v>1294</v>
      </c>
      <c r="E1982" s="606" t="s">
        <v>721</v>
      </c>
      <c r="F1982" s="1067">
        <f t="shared" si="238"/>
        <v>4.83</v>
      </c>
      <c r="G1982" s="353">
        <v>4.68</v>
      </c>
      <c r="H1982" s="353">
        <v>0.15</v>
      </c>
      <c r="I1982" s="606"/>
      <c r="J1982" s="1068">
        <v>1800000</v>
      </c>
      <c r="K1982" s="50">
        <v>12</v>
      </c>
      <c r="L1982" s="50">
        <v>665</v>
      </c>
      <c r="M1982" s="353">
        <v>140</v>
      </c>
      <c r="N1982" s="795">
        <f t="shared" si="236"/>
        <v>105595.14170040486</v>
      </c>
      <c r="O1982" s="934">
        <f t="shared" si="237"/>
        <v>2956663.9676113361</v>
      </c>
    </row>
    <row r="1983" spans="1:15">
      <c r="A1983" s="353">
        <v>1</v>
      </c>
      <c r="B1983" s="65" t="s">
        <v>1289</v>
      </c>
      <c r="C1983" s="353" t="s">
        <v>1075</v>
      </c>
      <c r="D1983" s="50" t="s">
        <v>1295</v>
      </c>
      <c r="E1983" s="50" t="s">
        <v>3</v>
      </c>
      <c r="F1983" s="1067">
        <f t="shared" si="238"/>
        <v>4.68</v>
      </c>
      <c r="G1983" s="353">
        <v>4.68</v>
      </c>
      <c r="H1983" s="353"/>
      <c r="I1983" s="50"/>
      <c r="J1983" s="1068">
        <v>1800000</v>
      </c>
      <c r="K1983" s="50">
        <v>12</v>
      </c>
      <c r="L1983" s="50">
        <v>665</v>
      </c>
      <c r="M1983" s="353">
        <v>140</v>
      </c>
      <c r="N1983" s="795">
        <f t="shared" ref="N1983:N2046" si="239">(F1983*J1983*K1983)/L1983*35/52</f>
        <v>102315.78947368421</v>
      </c>
      <c r="O1983" s="934">
        <f t="shared" si="237"/>
        <v>2864842.1052631582</v>
      </c>
    </row>
    <row r="1984" spans="1:15">
      <c r="A1984" s="353">
        <v>1</v>
      </c>
      <c r="B1984" s="65" t="s">
        <v>1289</v>
      </c>
      <c r="C1984" s="353" t="s">
        <v>1075</v>
      </c>
      <c r="D1984" s="50" t="s">
        <v>1295</v>
      </c>
      <c r="E1984" s="50" t="s">
        <v>1296</v>
      </c>
      <c r="F1984" s="1067">
        <f t="shared" si="238"/>
        <v>4.68</v>
      </c>
      <c r="G1984" s="353">
        <v>4.68</v>
      </c>
      <c r="H1984" s="353"/>
      <c r="I1984" s="50"/>
      <c r="J1984" s="1068">
        <v>1800000</v>
      </c>
      <c r="K1984" s="50">
        <v>12</v>
      </c>
      <c r="L1984" s="50">
        <v>665</v>
      </c>
      <c r="M1984" s="353">
        <v>18</v>
      </c>
      <c r="N1984" s="795">
        <f t="shared" si="239"/>
        <v>102315.78947368421</v>
      </c>
      <c r="O1984" s="934">
        <f t="shared" si="237"/>
        <v>368336.8421052632</v>
      </c>
    </row>
    <row r="1985" spans="1:15">
      <c r="A1985" s="353">
        <v>1</v>
      </c>
      <c r="B1985" s="65" t="s">
        <v>1289</v>
      </c>
      <c r="C1985" s="353" t="s">
        <v>1075</v>
      </c>
      <c r="D1985" s="50" t="s">
        <v>1085</v>
      </c>
      <c r="E1985" s="606" t="s">
        <v>115</v>
      </c>
      <c r="F1985" s="1067">
        <f t="shared" si="238"/>
        <v>4.88</v>
      </c>
      <c r="G1985" s="353">
        <v>4.68</v>
      </c>
      <c r="H1985" s="353">
        <v>0.2</v>
      </c>
      <c r="I1985" s="606"/>
      <c r="J1985" s="1068">
        <v>1800000</v>
      </c>
      <c r="K1985" s="50">
        <v>12</v>
      </c>
      <c r="L1985" s="50">
        <v>665</v>
      </c>
      <c r="M1985" s="353">
        <v>105</v>
      </c>
      <c r="N1985" s="795">
        <f t="shared" si="239"/>
        <v>106688.25910931174</v>
      </c>
      <c r="O1985" s="934">
        <f t="shared" si="237"/>
        <v>2240453.4412955465</v>
      </c>
    </row>
    <row r="1986" spans="1:15">
      <c r="A1986" s="353">
        <v>1</v>
      </c>
      <c r="B1986" s="65" t="s">
        <v>1289</v>
      </c>
      <c r="C1986" s="1073" t="s">
        <v>1075</v>
      </c>
      <c r="D1986" s="50" t="s">
        <v>1297</v>
      </c>
      <c r="E1986" s="606" t="s">
        <v>665</v>
      </c>
      <c r="F1986" s="1067">
        <f t="shared" si="238"/>
        <v>4.68</v>
      </c>
      <c r="G1986" s="353">
        <v>4.68</v>
      </c>
      <c r="H1986" s="353"/>
      <c r="I1986" s="606"/>
      <c r="J1986" s="1068">
        <v>1800000</v>
      </c>
      <c r="K1986" s="50">
        <v>12</v>
      </c>
      <c r="L1986" s="50">
        <v>665</v>
      </c>
      <c r="M1986" s="353">
        <v>35</v>
      </c>
      <c r="N1986" s="795">
        <f t="shared" si="239"/>
        <v>102315.78947368421</v>
      </c>
      <c r="O1986" s="934">
        <f t="shared" si="237"/>
        <v>716210.52631578955</v>
      </c>
    </row>
    <row r="1987" spans="1:15">
      <c r="A1987" s="353">
        <v>1</v>
      </c>
      <c r="B1987" s="65" t="s">
        <v>1289</v>
      </c>
      <c r="C1987" s="1073" t="s">
        <v>1075</v>
      </c>
      <c r="D1987" s="50" t="s">
        <v>773</v>
      </c>
      <c r="E1987" s="50" t="s">
        <v>1298</v>
      </c>
      <c r="F1987" s="1067">
        <f t="shared" si="238"/>
        <v>4</v>
      </c>
      <c r="G1987" s="1072">
        <v>4</v>
      </c>
      <c r="H1987" s="353"/>
      <c r="I1987" s="50"/>
      <c r="J1987" s="1068">
        <v>1800000</v>
      </c>
      <c r="K1987" s="50">
        <v>12</v>
      </c>
      <c r="L1987" s="50">
        <v>665</v>
      </c>
      <c r="M1987" s="353">
        <v>16</v>
      </c>
      <c r="N1987" s="795">
        <f t="shared" si="239"/>
        <v>87449.392712550616</v>
      </c>
      <c r="O1987" s="934">
        <f t="shared" si="237"/>
        <v>279838.05668016197</v>
      </c>
    </row>
    <row r="1988" spans="1:15">
      <c r="A1988" s="353">
        <v>1</v>
      </c>
      <c r="B1988" s="65" t="s">
        <v>1289</v>
      </c>
      <c r="C1988" s="1073" t="s">
        <v>1075</v>
      </c>
      <c r="D1988" s="50" t="s">
        <v>773</v>
      </c>
      <c r="E1988" s="50" t="s">
        <v>1298</v>
      </c>
      <c r="F1988" s="1067">
        <f t="shared" si="238"/>
        <v>4.34</v>
      </c>
      <c r="G1988" s="353">
        <v>4.34</v>
      </c>
      <c r="H1988" s="353"/>
      <c r="I1988" s="50"/>
      <c r="J1988" s="1068">
        <v>1800000</v>
      </c>
      <c r="K1988" s="50">
        <v>12</v>
      </c>
      <c r="L1988" s="50">
        <v>665</v>
      </c>
      <c r="M1988" s="353">
        <v>19</v>
      </c>
      <c r="N1988" s="795">
        <f t="shared" si="239"/>
        <v>94882.5910931174</v>
      </c>
      <c r="O1988" s="934">
        <f t="shared" si="237"/>
        <v>360553.84615384613</v>
      </c>
    </row>
    <row r="1989" spans="1:15">
      <c r="A1989" s="353">
        <v>1</v>
      </c>
      <c r="B1989" s="65" t="s">
        <v>1289</v>
      </c>
      <c r="C1989" s="1073" t="s">
        <v>1075</v>
      </c>
      <c r="D1989" s="50" t="s">
        <v>1299</v>
      </c>
      <c r="E1989" s="606" t="s">
        <v>1300</v>
      </c>
      <c r="F1989" s="1067">
        <f t="shared" si="238"/>
        <v>4.34</v>
      </c>
      <c r="G1989" s="353">
        <v>4.34</v>
      </c>
      <c r="H1989" s="353"/>
      <c r="I1989" s="606"/>
      <c r="J1989" s="1068">
        <v>1800000</v>
      </c>
      <c r="K1989" s="50">
        <v>12</v>
      </c>
      <c r="L1989" s="50">
        <v>665</v>
      </c>
      <c r="M1989" s="353">
        <v>53</v>
      </c>
      <c r="N1989" s="795">
        <f t="shared" si="239"/>
        <v>94882.5910931174</v>
      </c>
      <c r="O1989" s="934">
        <f t="shared" si="237"/>
        <v>1005755.4655870445</v>
      </c>
    </row>
    <row r="1990" spans="1:15">
      <c r="A1990" s="353">
        <v>1</v>
      </c>
      <c r="B1990" s="65" t="s">
        <v>1289</v>
      </c>
      <c r="C1990" s="1073" t="s">
        <v>1075</v>
      </c>
      <c r="D1990" s="50" t="s">
        <v>270</v>
      </c>
      <c r="E1990" s="606" t="s">
        <v>122</v>
      </c>
      <c r="F1990" s="1067">
        <f t="shared" si="238"/>
        <v>4.34</v>
      </c>
      <c r="G1990" s="353">
        <v>4.34</v>
      </c>
      <c r="H1990" s="353"/>
      <c r="I1990" s="606"/>
      <c r="J1990" s="1068">
        <v>1800000</v>
      </c>
      <c r="K1990" s="50">
        <v>12</v>
      </c>
      <c r="L1990" s="50">
        <v>665</v>
      </c>
      <c r="M1990" s="353">
        <v>35</v>
      </c>
      <c r="N1990" s="795">
        <f t="shared" si="239"/>
        <v>94882.5910931174</v>
      </c>
      <c r="O1990" s="934">
        <f t="shared" si="237"/>
        <v>664178.13765182183</v>
      </c>
    </row>
    <row r="1991" spans="1:15">
      <c r="A1991" s="353">
        <v>1</v>
      </c>
      <c r="B1991" s="65" t="s">
        <v>1289</v>
      </c>
      <c r="C1991" s="1073" t="s">
        <v>1075</v>
      </c>
      <c r="D1991" s="50" t="s">
        <v>1301</v>
      </c>
      <c r="E1991" s="606" t="s">
        <v>117</v>
      </c>
      <c r="F1991" s="1067">
        <f t="shared" si="238"/>
        <v>5.1833999999999998</v>
      </c>
      <c r="G1991" s="353">
        <v>4.8899999999999997</v>
      </c>
      <c r="H1991" s="353"/>
      <c r="I1991" s="606">
        <v>0.29339999999999999</v>
      </c>
      <c r="J1991" s="1068">
        <v>1800000</v>
      </c>
      <c r="K1991" s="50">
        <v>12</v>
      </c>
      <c r="L1991" s="50">
        <v>665</v>
      </c>
      <c r="M1991" s="353">
        <v>8</v>
      </c>
      <c r="N1991" s="795">
        <f t="shared" si="239"/>
        <v>113321.29554655871</v>
      </c>
      <c r="O1991" s="934">
        <f t="shared" si="237"/>
        <v>181314.07287449396</v>
      </c>
    </row>
    <row r="1992" spans="1:15">
      <c r="A1992" s="353">
        <v>1</v>
      </c>
      <c r="B1992" s="65" t="s">
        <v>1289</v>
      </c>
      <c r="C1992" s="1073" t="s">
        <v>1075</v>
      </c>
      <c r="D1992" s="50" t="s">
        <v>1301</v>
      </c>
      <c r="E1992" s="606" t="s">
        <v>117</v>
      </c>
      <c r="F1992" s="1067">
        <f t="shared" si="238"/>
        <v>5.2322999999999995</v>
      </c>
      <c r="G1992" s="353">
        <v>4.8899999999999997</v>
      </c>
      <c r="H1992" s="353"/>
      <c r="I1992" s="606">
        <v>0.34229999999999999</v>
      </c>
      <c r="J1992" s="1068">
        <v>1800000</v>
      </c>
      <c r="K1992" s="50">
        <v>12</v>
      </c>
      <c r="L1992" s="50">
        <v>665</v>
      </c>
      <c r="M1992" s="353">
        <v>62</v>
      </c>
      <c r="N1992" s="795">
        <f t="shared" si="239"/>
        <v>114390.36437246964</v>
      </c>
      <c r="O1992" s="934">
        <f t="shared" si="237"/>
        <v>1418440.5182186237</v>
      </c>
    </row>
    <row r="1993" spans="1:15">
      <c r="A1993" s="353">
        <v>1</v>
      </c>
      <c r="B1993" s="1069" t="s">
        <v>1289</v>
      </c>
      <c r="C1993" s="1073" t="s">
        <v>1075</v>
      </c>
      <c r="D1993" s="50" t="s">
        <v>1065</v>
      </c>
      <c r="E1993" s="50" t="s">
        <v>1302</v>
      </c>
      <c r="F1993" s="1067">
        <f t="shared" si="238"/>
        <v>3.99</v>
      </c>
      <c r="G1993" s="353">
        <v>3.99</v>
      </c>
      <c r="H1993" s="353"/>
      <c r="I1993" s="50"/>
      <c r="J1993" s="1068">
        <v>1800000</v>
      </c>
      <c r="K1993" s="50">
        <v>12</v>
      </c>
      <c r="L1993" s="50">
        <v>665</v>
      </c>
      <c r="M1993" s="353">
        <v>35</v>
      </c>
      <c r="N1993" s="795">
        <f t="shared" si="239"/>
        <v>87230.769230769234</v>
      </c>
      <c r="O1993" s="934">
        <f t="shared" si="237"/>
        <v>610615.38461538462</v>
      </c>
    </row>
    <row r="1994" spans="1:15">
      <c r="A1994" s="353">
        <v>2</v>
      </c>
      <c r="B1994" s="50" t="s">
        <v>1303</v>
      </c>
      <c r="C1994" s="353" t="s">
        <v>678</v>
      </c>
      <c r="D1994" s="50" t="s">
        <v>1304</v>
      </c>
      <c r="E1994" s="50" t="s">
        <v>3</v>
      </c>
      <c r="F1994" s="1067">
        <f>SUM(G1994+H1994+I1994)</f>
        <v>4</v>
      </c>
      <c r="G1994" s="1072">
        <v>4</v>
      </c>
      <c r="H1994" s="50"/>
      <c r="I1994" s="50"/>
      <c r="J1994" s="1068">
        <v>1800000</v>
      </c>
      <c r="K1994" s="50">
        <v>12</v>
      </c>
      <c r="L1994" s="50">
        <v>665</v>
      </c>
      <c r="M1994" s="353">
        <v>140</v>
      </c>
      <c r="N1994" s="795">
        <f t="shared" si="239"/>
        <v>87449.392712550616</v>
      </c>
      <c r="O1994" s="934">
        <f t="shared" si="237"/>
        <v>2448582.9959514174</v>
      </c>
    </row>
    <row r="1995" spans="1:15">
      <c r="A1995" s="353">
        <v>2</v>
      </c>
      <c r="B1995" s="50" t="s">
        <v>1303</v>
      </c>
      <c r="C1995" s="353" t="s">
        <v>678</v>
      </c>
      <c r="D1995" s="50" t="s">
        <v>1304</v>
      </c>
      <c r="E1995" s="50" t="s">
        <v>861</v>
      </c>
      <c r="F1995" s="1067">
        <f t="shared" ref="F1995:F2026" si="240">SUM(G1995+H1995+I1995)</f>
        <v>4</v>
      </c>
      <c r="G1995" s="1072">
        <v>4</v>
      </c>
      <c r="H1995" s="50"/>
      <c r="I1995" s="50"/>
      <c r="J1995" s="1068">
        <v>1800000</v>
      </c>
      <c r="K1995" s="50">
        <v>12</v>
      </c>
      <c r="L1995" s="50">
        <v>665</v>
      </c>
      <c r="M1995" s="353">
        <v>8</v>
      </c>
      <c r="N1995" s="795">
        <f t="shared" si="239"/>
        <v>87449.392712550616</v>
      </c>
      <c r="O1995" s="934">
        <f t="shared" si="237"/>
        <v>139919.02834008099</v>
      </c>
    </row>
    <row r="1996" spans="1:15">
      <c r="A1996" s="353">
        <v>2</v>
      </c>
      <c r="B1996" s="50" t="s">
        <v>1303</v>
      </c>
      <c r="C1996" s="353" t="s">
        <v>678</v>
      </c>
      <c r="D1996" s="50" t="s">
        <v>1305</v>
      </c>
      <c r="E1996" s="50" t="s">
        <v>861</v>
      </c>
      <c r="F1996" s="1067">
        <f t="shared" si="240"/>
        <v>5.3699999999999992</v>
      </c>
      <c r="G1996" s="353">
        <v>5.0199999999999996</v>
      </c>
      <c r="H1996" s="353">
        <v>0.35</v>
      </c>
      <c r="I1996" s="50"/>
      <c r="J1996" s="1068">
        <v>1800000</v>
      </c>
      <c r="K1996" s="50">
        <v>12</v>
      </c>
      <c r="L1996" s="50">
        <v>665</v>
      </c>
      <c r="M1996" s="353">
        <v>34</v>
      </c>
      <c r="N1996" s="795">
        <f t="shared" si="239"/>
        <v>117400.80971659915</v>
      </c>
      <c r="O1996" s="934">
        <f t="shared" si="237"/>
        <v>798325.5060728743</v>
      </c>
    </row>
    <row r="1997" spans="1:15">
      <c r="A1997" s="353">
        <v>2</v>
      </c>
      <c r="B1997" s="606" t="s">
        <v>1303</v>
      </c>
      <c r="C1997" s="353" t="s">
        <v>678</v>
      </c>
      <c r="D1997" s="50" t="s">
        <v>1290</v>
      </c>
      <c r="E1997" s="50" t="s">
        <v>861</v>
      </c>
      <c r="F1997" s="1067">
        <f t="shared" si="240"/>
        <v>5.17</v>
      </c>
      <c r="G1997" s="353">
        <v>5.0199999999999996</v>
      </c>
      <c r="H1997" s="353">
        <v>0.15</v>
      </c>
      <c r="I1997" s="50"/>
      <c r="J1997" s="1068">
        <v>1800000</v>
      </c>
      <c r="K1997" s="50">
        <v>12</v>
      </c>
      <c r="L1997" s="50">
        <v>665</v>
      </c>
      <c r="M1997" s="353">
        <v>18</v>
      </c>
      <c r="N1997" s="795">
        <f t="shared" si="239"/>
        <v>113028.34008097167</v>
      </c>
      <c r="O1997" s="934">
        <f t="shared" si="237"/>
        <v>406902.02429149806</v>
      </c>
    </row>
    <row r="1998" spans="1:15">
      <c r="A1998" s="353">
        <v>2</v>
      </c>
      <c r="B1998" s="1074" t="s">
        <v>1303</v>
      </c>
      <c r="C1998" s="1070" t="s">
        <v>678</v>
      </c>
      <c r="D1998" s="1074" t="s">
        <v>1306</v>
      </c>
      <c r="E1998" s="1074" t="s">
        <v>1307</v>
      </c>
      <c r="F1998" s="1067">
        <v>4.68</v>
      </c>
      <c r="G1998" s="1070">
        <v>4.68</v>
      </c>
      <c r="H1998" s="1074"/>
      <c r="I1998" s="1074"/>
      <c r="J1998" s="1068">
        <v>1800000</v>
      </c>
      <c r="K1998" s="50">
        <v>12</v>
      </c>
      <c r="L1998" s="50">
        <v>665</v>
      </c>
      <c r="M1998" s="1070">
        <v>12</v>
      </c>
      <c r="N1998" s="795">
        <f t="shared" si="239"/>
        <v>102315.78947368421</v>
      </c>
      <c r="O1998" s="934">
        <f t="shared" si="237"/>
        <v>245557.89473684214</v>
      </c>
    </row>
    <row r="1999" spans="1:15">
      <c r="A1999" s="353">
        <v>2</v>
      </c>
      <c r="B1999" s="606" t="s">
        <v>1303</v>
      </c>
      <c r="C1999" s="353" t="s">
        <v>678</v>
      </c>
      <c r="D1999" s="50" t="s">
        <v>1291</v>
      </c>
      <c r="E1999" s="65" t="s">
        <v>721</v>
      </c>
      <c r="F1999" s="1067">
        <v>4.68</v>
      </c>
      <c r="G1999" s="1070">
        <v>4.68</v>
      </c>
      <c r="H1999" s="65"/>
      <c r="I1999" s="65"/>
      <c r="J1999" s="1068">
        <v>1800000</v>
      </c>
      <c r="K1999" s="50">
        <v>12</v>
      </c>
      <c r="L1999" s="50">
        <v>665</v>
      </c>
      <c r="M1999" s="1069">
        <v>140</v>
      </c>
      <c r="N1999" s="795">
        <f t="shared" si="239"/>
        <v>102315.78947368421</v>
      </c>
      <c r="O1999" s="934">
        <f t="shared" si="237"/>
        <v>2864842.1052631582</v>
      </c>
    </row>
    <row r="2000" spans="1:15">
      <c r="A2000" s="353">
        <v>2</v>
      </c>
      <c r="B2000" s="606" t="s">
        <v>1303</v>
      </c>
      <c r="C2000" s="353" t="s">
        <v>678</v>
      </c>
      <c r="D2000" s="50" t="s">
        <v>1291</v>
      </c>
      <c r="E2000" s="65" t="s">
        <v>716</v>
      </c>
      <c r="F2000" s="1067">
        <v>4.68</v>
      </c>
      <c r="G2000" s="1070">
        <v>4.68</v>
      </c>
      <c r="H2000" s="65"/>
      <c r="I2000" s="65"/>
      <c r="J2000" s="1068">
        <v>1800000</v>
      </c>
      <c r="K2000" s="50">
        <v>12</v>
      </c>
      <c r="L2000" s="50">
        <v>665</v>
      </c>
      <c r="M2000" s="1069">
        <v>35</v>
      </c>
      <c r="N2000" s="795">
        <f t="shared" si="239"/>
        <v>102315.78947368421</v>
      </c>
      <c r="O2000" s="934">
        <f t="shared" si="237"/>
        <v>716210.52631578955</v>
      </c>
    </row>
    <row r="2001" spans="1:15">
      <c r="A2001" s="353">
        <v>2</v>
      </c>
      <c r="B2001" s="606" t="s">
        <v>1303</v>
      </c>
      <c r="C2001" s="353" t="s">
        <v>678</v>
      </c>
      <c r="D2001" s="50" t="s">
        <v>1308</v>
      </c>
      <c r="E2001" s="606" t="s">
        <v>115</v>
      </c>
      <c r="F2001" s="1067">
        <v>4.68</v>
      </c>
      <c r="G2001" s="1070">
        <v>4.68</v>
      </c>
      <c r="H2001" s="606"/>
      <c r="I2001" s="606"/>
      <c r="J2001" s="1068">
        <v>1800000</v>
      </c>
      <c r="K2001" s="50">
        <v>12</v>
      </c>
      <c r="L2001" s="50">
        <v>665</v>
      </c>
      <c r="M2001" s="353">
        <v>105</v>
      </c>
      <c r="N2001" s="795">
        <f t="shared" si="239"/>
        <v>102315.78947368421</v>
      </c>
      <c r="O2001" s="934">
        <f t="shared" si="237"/>
        <v>2148631.5789473685</v>
      </c>
    </row>
    <row r="2002" spans="1:15">
      <c r="A2002" s="353">
        <v>2</v>
      </c>
      <c r="B2002" s="606" t="s">
        <v>1303</v>
      </c>
      <c r="C2002" s="1071" t="s">
        <v>678</v>
      </c>
      <c r="D2002" s="50" t="s">
        <v>1292</v>
      </c>
      <c r="E2002" s="606" t="s">
        <v>1293</v>
      </c>
      <c r="F2002" s="1067">
        <f t="shared" si="240"/>
        <v>4.34</v>
      </c>
      <c r="G2002" s="353">
        <v>4.34</v>
      </c>
      <c r="H2002" s="606"/>
      <c r="I2002" s="606"/>
      <c r="J2002" s="1068">
        <v>1800000</v>
      </c>
      <c r="K2002" s="50">
        <v>12</v>
      </c>
      <c r="L2002" s="50">
        <v>665</v>
      </c>
      <c r="M2002" s="353">
        <v>52</v>
      </c>
      <c r="N2002" s="795">
        <f t="shared" si="239"/>
        <v>94882.5910931174</v>
      </c>
      <c r="O2002" s="934">
        <f t="shared" ref="O2002:O2065" si="241">+N2002*0.2*M2002</f>
        <v>986778.94736842101</v>
      </c>
    </row>
    <row r="2003" spans="1:15">
      <c r="A2003" s="353">
        <v>2</v>
      </c>
      <c r="B2003" s="606" t="s">
        <v>1303</v>
      </c>
      <c r="C2003" s="1071" t="s">
        <v>678</v>
      </c>
      <c r="D2003" s="50" t="s">
        <v>1032</v>
      </c>
      <c r="E2003" s="316" t="s">
        <v>861</v>
      </c>
      <c r="F2003" s="1067">
        <f t="shared" si="240"/>
        <v>4</v>
      </c>
      <c r="G2003" s="1072">
        <v>4</v>
      </c>
      <c r="H2003" s="316"/>
      <c r="I2003" s="316"/>
      <c r="J2003" s="1068">
        <v>1800000</v>
      </c>
      <c r="K2003" s="50">
        <v>12</v>
      </c>
      <c r="L2003" s="50">
        <v>665</v>
      </c>
      <c r="M2003" s="321">
        <v>36</v>
      </c>
      <c r="N2003" s="795">
        <f t="shared" si="239"/>
        <v>87449.392712550616</v>
      </c>
      <c r="O2003" s="934">
        <f t="shared" si="241"/>
        <v>629635.62753036444</v>
      </c>
    </row>
    <row r="2004" spans="1:15">
      <c r="A2004" s="353">
        <v>2</v>
      </c>
      <c r="B2004" s="606" t="s">
        <v>1303</v>
      </c>
      <c r="C2004" s="1071" t="s">
        <v>678</v>
      </c>
      <c r="D2004" s="50" t="s">
        <v>1032</v>
      </c>
      <c r="E2004" s="316" t="s">
        <v>861</v>
      </c>
      <c r="F2004" s="1067">
        <f t="shared" si="240"/>
        <v>4.34</v>
      </c>
      <c r="G2004" s="353">
        <v>4.34</v>
      </c>
      <c r="H2004" s="316"/>
      <c r="I2004" s="316"/>
      <c r="J2004" s="1068">
        <v>1800000</v>
      </c>
      <c r="K2004" s="50">
        <v>12</v>
      </c>
      <c r="L2004" s="50">
        <v>665</v>
      </c>
      <c r="M2004" s="321">
        <v>23</v>
      </c>
      <c r="N2004" s="795">
        <f t="shared" si="239"/>
        <v>94882.5910931174</v>
      </c>
      <c r="O2004" s="934">
        <f t="shared" si="241"/>
        <v>436459.91902834008</v>
      </c>
    </row>
    <row r="2005" spans="1:15">
      <c r="A2005" s="353">
        <v>2</v>
      </c>
      <c r="B2005" s="606" t="s">
        <v>1303</v>
      </c>
      <c r="C2005" s="1071" t="s">
        <v>678</v>
      </c>
      <c r="D2005" s="50" t="s">
        <v>1032</v>
      </c>
      <c r="E2005" s="316" t="s">
        <v>703</v>
      </c>
      <c r="F2005" s="1067">
        <f t="shared" si="240"/>
        <v>4</v>
      </c>
      <c r="G2005" s="1072">
        <v>4</v>
      </c>
      <c r="H2005" s="316"/>
      <c r="I2005" s="316"/>
      <c r="J2005" s="1068">
        <v>1800000</v>
      </c>
      <c r="K2005" s="50">
        <v>12</v>
      </c>
      <c r="L2005" s="50">
        <v>665</v>
      </c>
      <c r="M2005" s="321">
        <v>18</v>
      </c>
      <c r="N2005" s="795">
        <f t="shared" si="239"/>
        <v>87449.392712550616</v>
      </c>
      <c r="O2005" s="934">
        <f t="shared" si="241"/>
        <v>314817.81376518222</v>
      </c>
    </row>
    <row r="2006" spans="1:15">
      <c r="A2006" s="353">
        <v>2</v>
      </c>
      <c r="B2006" s="606" t="s">
        <v>1303</v>
      </c>
      <c r="C2006" s="1071" t="s">
        <v>678</v>
      </c>
      <c r="D2006" s="50" t="s">
        <v>1032</v>
      </c>
      <c r="E2006" s="316" t="s">
        <v>703</v>
      </c>
      <c r="F2006" s="1067">
        <f t="shared" si="240"/>
        <v>4.34</v>
      </c>
      <c r="G2006" s="353">
        <v>4.34</v>
      </c>
      <c r="H2006" s="316"/>
      <c r="I2006" s="316"/>
      <c r="J2006" s="1068">
        <v>1800000</v>
      </c>
      <c r="K2006" s="50">
        <v>12</v>
      </c>
      <c r="L2006" s="50">
        <v>665</v>
      </c>
      <c r="M2006" s="321">
        <v>17</v>
      </c>
      <c r="N2006" s="795">
        <f t="shared" si="239"/>
        <v>94882.5910931174</v>
      </c>
      <c r="O2006" s="934">
        <f t="shared" si="241"/>
        <v>322600.80971659918</v>
      </c>
    </row>
    <row r="2007" spans="1:15">
      <c r="A2007" s="353">
        <v>2</v>
      </c>
      <c r="B2007" s="606" t="s">
        <v>1303</v>
      </c>
      <c r="C2007" s="1071" t="s">
        <v>678</v>
      </c>
      <c r="D2007" s="50" t="s">
        <v>1032</v>
      </c>
      <c r="E2007" s="316" t="s">
        <v>138</v>
      </c>
      <c r="F2007" s="1067">
        <f t="shared" si="240"/>
        <v>4</v>
      </c>
      <c r="G2007" s="1072">
        <v>4</v>
      </c>
      <c r="H2007" s="316"/>
      <c r="I2007" s="316"/>
      <c r="J2007" s="1068">
        <v>1800000</v>
      </c>
      <c r="K2007" s="50">
        <v>12</v>
      </c>
      <c r="L2007" s="50">
        <v>665</v>
      </c>
      <c r="M2007" s="321">
        <v>54</v>
      </c>
      <c r="N2007" s="795">
        <f t="shared" si="239"/>
        <v>87449.392712550616</v>
      </c>
      <c r="O2007" s="934">
        <f t="shared" si="241"/>
        <v>944453.44129554671</v>
      </c>
    </row>
    <row r="2008" spans="1:15">
      <c r="A2008" s="353">
        <v>2</v>
      </c>
      <c r="B2008" s="606" t="s">
        <v>1303</v>
      </c>
      <c r="C2008" s="1071" t="s">
        <v>678</v>
      </c>
      <c r="D2008" s="50" t="s">
        <v>1032</v>
      </c>
      <c r="E2008" s="316" t="s">
        <v>138</v>
      </c>
      <c r="F2008" s="1067">
        <f t="shared" si="240"/>
        <v>4.34</v>
      </c>
      <c r="G2008" s="353">
        <v>4.34</v>
      </c>
      <c r="H2008" s="316"/>
      <c r="I2008" s="316"/>
      <c r="J2008" s="1068">
        <v>1800000</v>
      </c>
      <c r="K2008" s="50">
        <v>12</v>
      </c>
      <c r="L2008" s="50">
        <v>665</v>
      </c>
      <c r="M2008" s="321">
        <v>51</v>
      </c>
      <c r="N2008" s="795">
        <f t="shared" si="239"/>
        <v>94882.5910931174</v>
      </c>
      <c r="O2008" s="934">
        <f t="shared" si="241"/>
        <v>967802.42914979754</v>
      </c>
    </row>
    <row r="2009" spans="1:15">
      <c r="A2009" s="353">
        <v>2</v>
      </c>
      <c r="B2009" s="606" t="s">
        <v>1303</v>
      </c>
      <c r="C2009" s="1073" t="s">
        <v>678</v>
      </c>
      <c r="D2009" s="50" t="s">
        <v>1294</v>
      </c>
      <c r="E2009" s="606" t="s">
        <v>1309</v>
      </c>
      <c r="F2009" s="1067">
        <f t="shared" si="240"/>
        <v>4.83</v>
      </c>
      <c r="G2009" s="353">
        <v>4.68</v>
      </c>
      <c r="H2009" s="353">
        <v>0.15</v>
      </c>
      <c r="I2009" s="606"/>
      <c r="J2009" s="1068">
        <v>1800000</v>
      </c>
      <c r="K2009" s="50">
        <v>12</v>
      </c>
      <c r="L2009" s="50">
        <v>665</v>
      </c>
      <c r="M2009" s="353">
        <v>53</v>
      </c>
      <c r="N2009" s="795">
        <f t="shared" si="239"/>
        <v>105595.14170040486</v>
      </c>
      <c r="O2009" s="934">
        <f t="shared" si="241"/>
        <v>1119308.5020242915</v>
      </c>
    </row>
    <row r="2010" spans="1:15">
      <c r="A2010" s="353">
        <v>2</v>
      </c>
      <c r="B2010" s="606" t="s">
        <v>1303</v>
      </c>
      <c r="C2010" s="353" t="s">
        <v>678</v>
      </c>
      <c r="D2010" s="50" t="s">
        <v>1295</v>
      </c>
      <c r="E2010" s="50" t="s">
        <v>1296</v>
      </c>
      <c r="F2010" s="1067">
        <f t="shared" si="240"/>
        <v>4.68</v>
      </c>
      <c r="G2010" s="353">
        <v>4.68</v>
      </c>
      <c r="H2010" s="353"/>
      <c r="I2010" s="50"/>
      <c r="J2010" s="1068">
        <v>1800000</v>
      </c>
      <c r="K2010" s="50">
        <v>12</v>
      </c>
      <c r="L2010" s="50">
        <v>665</v>
      </c>
      <c r="M2010" s="353">
        <v>9</v>
      </c>
      <c r="N2010" s="795">
        <f t="shared" si="239"/>
        <v>102315.78947368421</v>
      </c>
      <c r="O2010" s="934">
        <f t="shared" si="241"/>
        <v>184168.4210526316</v>
      </c>
    </row>
    <row r="2011" spans="1:15">
      <c r="A2011" s="353">
        <v>2</v>
      </c>
      <c r="B2011" s="606" t="s">
        <v>1303</v>
      </c>
      <c r="C2011" s="1073" t="s">
        <v>678</v>
      </c>
      <c r="D2011" s="50" t="s">
        <v>1297</v>
      </c>
      <c r="E2011" s="606" t="s">
        <v>665</v>
      </c>
      <c r="F2011" s="1067">
        <f t="shared" si="240"/>
        <v>4.68</v>
      </c>
      <c r="G2011" s="353">
        <v>4.68</v>
      </c>
      <c r="H2011" s="353"/>
      <c r="I2011" s="606"/>
      <c r="J2011" s="1068">
        <v>1800000</v>
      </c>
      <c r="K2011" s="50">
        <v>12</v>
      </c>
      <c r="L2011" s="50">
        <v>665</v>
      </c>
      <c r="M2011" s="353">
        <v>35</v>
      </c>
      <c r="N2011" s="795">
        <f t="shared" si="239"/>
        <v>102315.78947368421</v>
      </c>
      <c r="O2011" s="934">
        <f t="shared" si="241"/>
        <v>716210.52631578955</v>
      </c>
    </row>
    <row r="2012" spans="1:15">
      <c r="A2012" s="353">
        <v>2</v>
      </c>
      <c r="B2012" s="606" t="s">
        <v>1303</v>
      </c>
      <c r="C2012" s="1073" t="s">
        <v>678</v>
      </c>
      <c r="D2012" s="50" t="s">
        <v>773</v>
      </c>
      <c r="E2012" s="50" t="s">
        <v>1298</v>
      </c>
      <c r="F2012" s="1067">
        <f t="shared" si="240"/>
        <v>4</v>
      </c>
      <c r="G2012" s="1072">
        <v>4</v>
      </c>
      <c r="H2012" s="353"/>
      <c r="I2012" s="50"/>
      <c r="J2012" s="1068">
        <v>1800000</v>
      </c>
      <c r="K2012" s="50">
        <v>12</v>
      </c>
      <c r="L2012" s="50">
        <v>665</v>
      </c>
      <c r="M2012" s="353">
        <v>16</v>
      </c>
      <c r="N2012" s="795">
        <f t="shared" si="239"/>
        <v>87449.392712550616</v>
      </c>
      <c r="O2012" s="934">
        <f t="shared" si="241"/>
        <v>279838.05668016197</v>
      </c>
    </row>
    <row r="2013" spans="1:15">
      <c r="A2013" s="353">
        <v>2</v>
      </c>
      <c r="B2013" s="606" t="s">
        <v>1303</v>
      </c>
      <c r="C2013" s="1073" t="s">
        <v>678</v>
      </c>
      <c r="D2013" s="50" t="s">
        <v>773</v>
      </c>
      <c r="E2013" s="50" t="s">
        <v>1298</v>
      </c>
      <c r="F2013" s="1067">
        <f t="shared" si="240"/>
        <v>4.34</v>
      </c>
      <c r="G2013" s="353">
        <v>4.34</v>
      </c>
      <c r="H2013" s="353"/>
      <c r="I2013" s="50"/>
      <c r="J2013" s="1068">
        <v>1800000</v>
      </c>
      <c r="K2013" s="50">
        <v>12</v>
      </c>
      <c r="L2013" s="50">
        <v>665</v>
      </c>
      <c r="M2013" s="353">
        <v>19</v>
      </c>
      <c r="N2013" s="795">
        <f t="shared" si="239"/>
        <v>94882.5910931174</v>
      </c>
      <c r="O2013" s="934">
        <f t="shared" si="241"/>
        <v>360553.84615384613</v>
      </c>
    </row>
    <row r="2014" spans="1:15">
      <c r="A2014" s="353">
        <v>2</v>
      </c>
      <c r="B2014" s="606" t="s">
        <v>1303</v>
      </c>
      <c r="C2014" s="1073" t="s">
        <v>678</v>
      </c>
      <c r="D2014" s="50" t="s">
        <v>270</v>
      </c>
      <c r="E2014" s="606" t="s">
        <v>122</v>
      </c>
      <c r="F2014" s="1067">
        <f t="shared" si="240"/>
        <v>4.34</v>
      </c>
      <c r="G2014" s="353">
        <v>4.34</v>
      </c>
      <c r="H2014" s="353"/>
      <c r="I2014" s="606"/>
      <c r="J2014" s="1068">
        <v>1800000</v>
      </c>
      <c r="K2014" s="50">
        <v>12</v>
      </c>
      <c r="L2014" s="50">
        <v>665</v>
      </c>
      <c r="M2014" s="353">
        <v>35</v>
      </c>
      <c r="N2014" s="795">
        <f t="shared" si="239"/>
        <v>94882.5910931174</v>
      </c>
      <c r="O2014" s="934">
        <f t="shared" si="241"/>
        <v>664178.13765182183</v>
      </c>
    </row>
    <row r="2015" spans="1:15">
      <c r="A2015" s="353">
        <v>2</v>
      </c>
      <c r="B2015" s="606" t="s">
        <v>1303</v>
      </c>
      <c r="C2015" s="1073" t="s">
        <v>678</v>
      </c>
      <c r="D2015" s="50" t="s">
        <v>1301</v>
      </c>
      <c r="E2015" s="606" t="s">
        <v>117</v>
      </c>
      <c r="F2015" s="1067">
        <f t="shared" si="240"/>
        <v>5.1833999999999998</v>
      </c>
      <c r="G2015" s="353">
        <v>4.8899999999999997</v>
      </c>
      <c r="H2015" s="353"/>
      <c r="I2015" s="606">
        <v>0.29339999999999999</v>
      </c>
      <c r="J2015" s="1068">
        <v>1800000</v>
      </c>
      <c r="K2015" s="50">
        <v>12</v>
      </c>
      <c r="L2015" s="50">
        <v>665</v>
      </c>
      <c r="M2015" s="353">
        <v>8</v>
      </c>
      <c r="N2015" s="795">
        <f t="shared" si="239"/>
        <v>113321.29554655871</v>
      </c>
      <c r="O2015" s="934">
        <f t="shared" si="241"/>
        <v>181314.07287449396</v>
      </c>
    </row>
    <row r="2016" spans="1:15">
      <c r="A2016" s="353">
        <v>2</v>
      </c>
      <c r="B2016" s="606" t="s">
        <v>1303</v>
      </c>
      <c r="C2016" s="1073" t="s">
        <v>678</v>
      </c>
      <c r="D2016" s="50" t="s">
        <v>1301</v>
      </c>
      <c r="E2016" s="606" t="s">
        <v>117</v>
      </c>
      <c r="F2016" s="1067">
        <f t="shared" si="240"/>
        <v>5.2322999999999995</v>
      </c>
      <c r="G2016" s="353">
        <v>4.8899999999999997</v>
      </c>
      <c r="H2016" s="353"/>
      <c r="I2016" s="606">
        <v>0.34229999999999999</v>
      </c>
      <c r="J2016" s="1068">
        <v>1800000</v>
      </c>
      <c r="K2016" s="50">
        <v>12</v>
      </c>
      <c r="L2016" s="50">
        <v>665</v>
      </c>
      <c r="M2016" s="353">
        <v>62</v>
      </c>
      <c r="N2016" s="795">
        <f t="shared" si="239"/>
        <v>114390.36437246964</v>
      </c>
      <c r="O2016" s="934">
        <f t="shared" si="241"/>
        <v>1418440.5182186237</v>
      </c>
    </row>
    <row r="2017" spans="1:15">
      <c r="A2017" s="353">
        <v>2</v>
      </c>
      <c r="B2017" s="606" t="s">
        <v>1303</v>
      </c>
      <c r="C2017" s="1073" t="s">
        <v>678</v>
      </c>
      <c r="D2017" s="50" t="s">
        <v>1065</v>
      </c>
      <c r="E2017" s="50" t="s">
        <v>1302</v>
      </c>
      <c r="F2017" s="1067">
        <f t="shared" si="240"/>
        <v>3.99</v>
      </c>
      <c r="G2017" s="353">
        <v>3.99</v>
      </c>
      <c r="H2017" s="353"/>
      <c r="I2017" s="50"/>
      <c r="J2017" s="1068">
        <v>1800000</v>
      </c>
      <c r="K2017" s="50">
        <v>12</v>
      </c>
      <c r="L2017" s="50">
        <v>665</v>
      </c>
      <c r="M2017" s="353">
        <v>35</v>
      </c>
      <c r="N2017" s="795">
        <f t="shared" si="239"/>
        <v>87230.769230769234</v>
      </c>
      <c r="O2017" s="934">
        <f t="shared" si="241"/>
        <v>610615.38461538462</v>
      </c>
    </row>
    <row r="2018" spans="1:15">
      <c r="A2018" s="353">
        <v>3</v>
      </c>
      <c r="B2018" s="50" t="s">
        <v>1310</v>
      </c>
      <c r="C2018" s="353" t="s">
        <v>724</v>
      </c>
      <c r="D2018" s="50" t="s">
        <v>1304</v>
      </c>
      <c r="E2018" s="50" t="s">
        <v>3</v>
      </c>
      <c r="F2018" s="1067">
        <f t="shared" si="240"/>
        <v>4</v>
      </c>
      <c r="G2018" s="1072">
        <v>4</v>
      </c>
      <c r="H2018" s="50"/>
      <c r="I2018" s="50"/>
      <c r="J2018" s="1068">
        <v>1800000</v>
      </c>
      <c r="K2018" s="50">
        <v>12</v>
      </c>
      <c r="L2018" s="50">
        <v>665</v>
      </c>
      <c r="M2018" s="353">
        <v>140</v>
      </c>
      <c r="N2018" s="795">
        <f t="shared" si="239"/>
        <v>87449.392712550616</v>
      </c>
      <c r="O2018" s="934">
        <f t="shared" si="241"/>
        <v>2448582.9959514174</v>
      </c>
    </row>
    <row r="2019" spans="1:15">
      <c r="A2019" s="353">
        <v>3</v>
      </c>
      <c r="B2019" s="50" t="s">
        <v>1310</v>
      </c>
      <c r="C2019" s="353" t="s">
        <v>724</v>
      </c>
      <c r="D2019" s="50" t="s">
        <v>1304</v>
      </c>
      <c r="E2019" s="50" t="s">
        <v>861</v>
      </c>
      <c r="F2019" s="1067">
        <f t="shared" si="240"/>
        <v>4</v>
      </c>
      <c r="G2019" s="1072">
        <v>4</v>
      </c>
      <c r="H2019" s="50"/>
      <c r="I2019" s="50"/>
      <c r="J2019" s="1068">
        <v>1800000</v>
      </c>
      <c r="K2019" s="50">
        <v>12</v>
      </c>
      <c r="L2019" s="50">
        <v>665</v>
      </c>
      <c r="M2019" s="353">
        <v>8</v>
      </c>
      <c r="N2019" s="795">
        <f t="shared" si="239"/>
        <v>87449.392712550616</v>
      </c>
      <c r="O2019" s="934">
        <f t="shared" si="241"/>
        <v>139919.02834008099</v>
      </c>
    </row>
    <row r="2020" spans="1:15">
      <c r="A2020" s="353">
        <v>3</v>
      </c>
      <c r="B2020" s="50" t="s">
        <v>1310</v>
      </c>
      <c r="C2020" s="353" t="s">
        <v>724</v>
      </c>
      <c r="D2020" s="50" t="s">
        <v>1304</v>
      </c>
      <c r="E2020" s="50" t="s">
        <v>138</v>
      </c>
      <c r="F2020" s="1067">
        <f t="shared" si="240"/>
        <v>4</v>
      </c>
      <c r="G2020" s="1072">
        <v>4</v>
      </c>
      <c r="H2020" s="50"/>
      <c r="I2020" s="50"/>
      <c r="J2020" s="1068">
        <v>1800000</v>
      </c>
      <c r="K2020" s="50">
        <v>12</v>
      </c>
      <c r="L2020" s="50">
        <v>665</v>
      </c>
      <c r="M2020" s="353">
        <v>105</v>
      </c>
      <c r="N2020" s="795">
        <f t="shared" si="239"/>
        <v>87449.392712550616</v>
      </c>
      <c r="O2020" s="934">
        <f t="shared" si="241"/>
        <v>1836437.2469635629</v>
      </c>
    </row>
    <row r="2021" spans="1:15">
      <c r="A2021" s="353">
        <v>3</v>
      </c>
      <c r="B2021" s="65" t="s">
        <v>1310</v>
      </c>
      <c r="C2021" s="353" t="s">
        <v>724</v>
      </c>
      <c r="D2021" s="50" t="s">
        <v>1290</v>
      </c>
      <c r="E2021" s="65" t="s">
        <v>861</v>
      </c>
      <c r="F2021" s="1067">
        <f t="shared" si="240"/>
        <v>5.17</v>
      </c>
      <c r="G2021" s="353">
        <v>5.0199999999999996</v>
      </c>
      <c r="H2021" s="353">
        <v>0.15</v>
      </c>
      <c r="I2021" s="65"/>
      <c r="J2021" s="1068">
        <v>1800000</v>
      </c>
      <c r="K2021" s="50">
        <v>12</v>
      </c>
      <c r="L2021" s="50">
        <v>665</v>
      </c>
      <c r="M2021" s="1069">
        <v>64</v>
      </c>
      <c r="N2021" s="795">
        <f t="shared" si="239"/>
        <v>113028.34008097167</v>
      </c>
      <c r="O2021" s="934">
        <f t="shared" si="241"/>
        <v>1446762.7530364376</v>
      </c>
    </row>
    <row r="2022" spans="1:15">
      <c r="A2022" s="353">
        <v>3</v>
      </c>
      <c r="B2022" s="65" t="s">
        <v>1310</v>
      </c>
      <c r="C2022" s="353" t="s">
        <v>724</v>
      </c>
      <c r="D2022" s="50" t="s">
        <v>1290</v>
      </c>
      <c r="E2022" s="65" t="s">
        <v>703</v>
      </c>
      <c r="F2022" s="1067">
        <f t="shared" si="240"/>
        <v>5.17</v>
      </c>
      <c r="G2022" s="353">
        <v>5.0199999999999996</v>
      </c>
      <c r="H2022" s="353">
        <v>0.15</v>
      </c>
      <c r="I2022" s="65"/>
      <c r="J2022" s="1068">
        <v>1800000</v>
      </c>
      <c r="K2022" s="50">
        <v>12</v>
      </c>
      <c r="L2022" s="50">
        <v>665</v>
      </c>
      <c r="M2022" s="1069">
        <v>5</v>
      </c>
      <c r="N2022" s="795">
        <f t="shared" si="239"/>
        <v>113028.34008097167</v>
      </c>
      <c r="O2022" s="934">
        <f t="shared" si="241"/>
        <v>113028.34008097168</v>
      </c>
    </row>
    <row r="2023" spans="1:15">
      <c r="A2023" s="353">
        <v>3</v>
      </c>
      <c r="B2023" s="65" t="s">
        <v>1310</v>
      </c>
      <c r="C2023" s="353" t="s">
        <v>724</v>
      </c>
      <c r="D2023" s="50" t="s">
        <v>1291</v>
      </c>
      <c r="E2023" s="65" t="s">
        <v>721</v>
      </c>
      <c r="F2023" s="1067">
        <f t="shared" si="240"/>
        <v>4.68</v>
      </c>
      <c r="G2023" s="1070">
        <v>4.68</v>
      </c>
      <c r="H2023" s="65"/>
      <c r="I2023" s="65"/>
      <c r="J2023" s="1068">
        <v>1800000</v>
      </c>
      <c r="K2023" s="50">
        <v>12</v>
      </c>
      <c r="L2023" s="50">
        <v>665</v>
      </c>
      <c r="M2023" s="1069">
        <v>140</v>
      </c>
      <c r="N2023" s="795">
        <f t="shared" si="239"/>
        <v>102315.78947368421</v>
      </c>
      <c r="O2023" s="934">
        <f t="shared" si="241"/>
        <v>2864842.1052631582</v>
      </c>
    </row>
    <row r="2024" spans="1:15">
      <c r="A2024" s="353">
        <v>3</v>
      </c>
      <c r="B2024" s="65" t="s">
        <v>1310</v>
      </c>
      <c r="C2024" s="353" t="s">
        <v>724</v>
      </c>
      <c r="D2024" s="50" t="s">
        <v>1291</v>
      </c>
      <c r="E2024" s="65" t="s">
        <v>716</v>
      </c>
      <c r="F2024" s="1067">
        <f t="shared" si="240"/>
        <v>4.68</v>
      </c>
      <c r="G2024" s="1070">
        <v>4.68</v>
      </c>
      <c r="H2024" s="65"/>
      <c r="I2024" s="65"/>
      <c r="J2024" s="1068">
        <v>1800000</v>
      </c>
      <c r="K2024" s="50">
        <v>12</v>
      </c>
      <c r="L2024" s="50">
        <v>665</v>
      </c>
      <c r="M2024" s="1069">
        <v>35</v>
      </c>
      <c r="N2024" s="795">
        <f t="shared" si="239"/>
        <v>102315.78947368421</v>
      </c>
      <c r="O2024" s="934">
        <f t="shared" si="241"/>
        <v>716210.52631578955</v>
      </c>
    </row>
    <row r="2025" spans="1:15">
      <c r="A2025" s="353">
        <v>3</v>
      </c>
      <c r="B2025" s="65" t="s">
        <v>1310</v>
      </c>
      <c r="C2025" s="353" t="s">
        <v>724</v>
      </c>
      <c r="D2025" s="50" t="s">
        <v>1308</v>
      </c>
      <c r="E2025" s="606" t="s">
        <v>115</v>
      </c>
      <c r="F2025" s="1067">
        <f t="shared" si="240"/>
        <v>4.68</v>
      </c>
      <c r="G2025" s="1070">
        <v>4.68</v>
      </c>
      <c r="H2025" s="606"/>
      <c r="I2025" s="606"/>
      <c r="J2025" s="1068">
        <v>1800000</v>
      </c>
      <c r="K2025" s="50">
        <v>12</v>
      </c>
      <c r="L2025" s="50">
        <v>665</v>
      </c>
      <c r="M2025" s="353">
        <v>105</v>
      </c>
      <c r="N2025" s="795">
        <f t="shared" si="239"/>
        <v>102315.78947368421</v>
      </c>
      <c r="O2025" s="934">
        <f t="shared" si="241"/>
        <v>2148631.5789473685</v>
      </c>
    </row>
    <row r="2026" spans="1:15">
      <c r="A2026" s="353">
        <v>3</v>
      </c>
      <c r="B2026" s="65" t="s">
        <v>1310</v>
      </c>
      <c r="C2026" s="1071" t="s">
        <v>724</v>
      </c>
      <c r="D2026" s="50" t="s">
        <v>1292</v>
      </c>
      <c r="E2026" s="606" t="s">
        <v>1293</v>
      </c>
      <c r="F2026" s="1067">
        <f t="shared" si="240"/>
        <v>4.34</v>
      </c>
      <c r="G2026" s="353">
        <v>4.34</v>
      </c>
      <c r="H2026" s="606"/>
      <c r="I2026" s="606"/>
      <c r="J2026" s="1068">
        <v>1800000</v>
      </c>
      <c r="K2026" s="50">
        <v>12</v>
      </c>
      <c r="L2026" s="50">
        <v>665</v>
      </c>
      <c r="M2026" s="353">
        <v>52</v>
      </c>
      <c r="N2026" s="795">
        <f t="shared" si="239"/>
        <v>94882.5910931174</v>
      </c>
      <c r="O2026" s="934">
        <f t="shared" si="241"/>
        <v>986778.94736842101</v>
      </c>
    </row>
    <row r="2027" spans="1:15">
      <c r="A2027" s="353">
        <v>3</v>
      </c>
      <c r="B2027" s="65" t="s">
        <v>1310</v>
      </c>
      <c r="C2027" s="1071" t="s">
        <v>724</v>
      </c>
      <c r="D2027" s="50" t="s">
        <v>1032</v>
      </c>
      <c r="E2027" s="316" t="s">
        <v>861</v>
      </c>
      <c r="F2027" s="1067">
        <f>SUM(G2027+H2027+I2027)</f>
        <v>4</v>
      </c>
      <c r="G2027" s="1072">
        <v>4</v>
      </c>
      <c r="H2027" s="316"/>
      <c r="I2027" s="316"/>
      <c r="J2027" s="1068">
        <v>1800000</v>
      </c>
      <c r="K2027" s="50">
        <v>12</v>
      </c>
      <c r="L2027" s="50">
        <v>665</v>
      </c>
      <c r="M2027" s="321">
        <v>36</v>
      </c>
      <c r="N2027" s="795">
        <f t="shared" si="239"/>
        <v>87449.392712550616</v>
      </c>
      <c r="O2027" s="934">
        <f t="shared" si="241"/>
        <v>629635.62753036444</v>
      </c>
    </row>
    <row r="2028" spans="1:15">
      <c r="A2028" s="353">
        <v>3</v>
      </c>
      <c r="B2028" s="65" t="s">
        <v>1310</v>
      </c>
      <c r="C2028" s="1071" t="s">
        <v>724</v>
      </c>
      <c r="D2028" s="50" t="s">
        <v>1032</v>
      </c>
      <c r="E2028" s="316" t="s">
        <v>861</v>
      </c>
      <c r="F2028" s="1067">
        <f t="shared" ref="F2028:F2075" si="242">SUM(G2028+H2028+I2028)</f>
        <v>4.34</v>
      </c>
      <c r="G2028" s="353">
        <v>4.34</v>
      </c>
      <c r="H2028" s="316"/>
      <c r="I2028" s="316"/>
      <c r="J2028" s="1068">
        <v>1800000</v>
      </c>
      <c r="K2028" s="50">
        <v>12</v>
      </c>
      <c r="L2028" s="50">
        <v>665</v>
      </c>
      <c r="M2028" s="321">
        <v>23</v>
      </c>
      <c r="N2028" s="795">
        <f t="shared" si="239"/>
        <v>94882.5910931174</v>
      </c>
      <c r="O2028" s="934">
        <f t="shared" si="241"/>
        <v>436459.91902834008</v>
      </c>
    </row>
    <row r="2029" spans="1:15">
      <c r="A2029" s="353">
        <v>3</v>
      </c>
      <c r="B2029" s="65" t="s">
        <v>1310</v>
      </c>
      <c r="C2029" s="1071" t="s">
        <v>724</v>
      </c>
      <c r="D2029" s="50" t="s">
        <v>1032</v>
      </c>
      <c r="E2029" s="316" t="s">
        <v>140</v>
      </c>
      <c r="F2029" s="1067">
        <f t="shared" si="242"/>
        <v>4</v>
      </c>
      <c r="G2029" s="1072">
        <v>4</v>
      </c>
      <c r="H2029" s="316"/>
      <c r="I2029" s="316"/>
      <c r="J2029" s="1068">
        <v>1800000</v>
      </c>
      <c r="K2029" s="50">
        <v>12</v>
      </c>
      <c r="L2029" s="50">
        <v>665</v>
      </c>
      <c r="M2029" s="321">
        <v>18</v>
      </c>
      <c r="N2029" s="795">
        <f t="shared" si="239"/>
        <v>87449.392712550616</v>
      </c>
      <c r="O2029" s="934">
        <f t="shared" si="241"/>
        <v>314817.81376518222</v>
      </c>
    </row>
    <row r="2030" spans="1:15">
      <c r="A2030" s="353">
        <v>3</v>
      </c>
      <c r="B2030" s="65" t="s">
        <v>1310</v>
      </c>
      <c r="C2030" s="1071" t="s">
        <v>724</v>
      </c>
      <c r="D2030" s="50" t="s">
        <v>1032</v>
      </c>
      <c r="E2030" s="316" t="s">
        <v>140</v>
      </c>
      <c r="F2030" s="1067">
        <f t="shared" si="242"/>
        <v>4.34</v>
      </c>
      <c r="G2030" s="353">
        <v>4.34</v>
      </c>
      <c r="H2030" s="316"/>
      <c r="I2030" s="316"/>
      <c r="J2030" s="1068">
        <v>1800000</v>
      </c>
      <c r="K2030" s="50">
        <v>12</v>
      </c>
      <c r="L2030" s="50">
        <v>665</v>
      </c>
      <c r="M2030" s="321">
        <v>12</v>
      </c>
      <c r="N2030" s="795">
        <f t="shared" si="239"/>
        <v>94882.5910931174</v>
      </c>
      <c r="O2030" s="934">
        <f t="shared" si="241"/>
        <v>227718.21862348178</v>
      </c>
    </row>
    <row r="2031" spans="1:15">
      <c r="A2031" s="353">
        <v>3</v>
      </c>
      <c r="B2031" s="65" t="s">
        <v>1310</v>
      </c>
      <c r="C2031" s="1073" t="s">
        <v>724</v>
      </c>
      <c r="D2031" s="50" t="s">
        <v>1294</v>
      </c>
      <c r="E2031" s="606" t="s">
        <v>1309</v>
      </c>
      <c r="F2031" s="1067">
        <f t="shared" si="242"/>
        <v>4.83</v>
      </c>
      <c r="G2031" s="353">
        <v>4.68</v>
      </c>
      <c r="H2031" s="353">
        <v>0.15</v>
      </c>
      <c r="I2031" s="606"/>
      <c r="J2031" s="1068">
        <v>1800000</v>
      </c>
      <c r="K2031" s="50">
        <v>12</v>
      </c>
      <c r="L2031" s="50">
        <v>665</v>
      </c>
      <c r="M2031" s="353">
        <v>53</v>
      </c>
      <c r="N2031" s="795">
        <f t="shared" si="239"/>
        <v>105595.14170040486</v>
      </c>
      <c r="O2031" s="934">
        <f t="shared" si="241"/>
        <v>1119308.5020242915</v>
      </c>
    </row>
    <row r="2032" spans="1:15">
      <c r="A2032" s="353">
        <v>3</v>
      </c>
      <c r="B2032" s="65" t="s">
        <v>1310</v>
      </c>
      <c r="C2032" s="353" t="s">
        <v>724</v>
      </c>
      <c r="D2032" s="50" t="s">
        <v>1295</v>
      </c>
      <c r="E2032" s="50" t="s">
        <v>1296</v>
      </c>
      <c r="F2032" s="1067">
        <f t="shared" si="242"/>
        <v>4.68</v>
      </c>
      <c r="G2032" s="353">
        <v>4.68</v>
      </c>
      <c r="H2032" s="353"/>
      <c r="I2032" s="50"/>
      <c r="J2032" s="1068">
        <v>1800000</v>
      </c>
      <c r="K2032" s="50">
        <v>12</v>
      </c>
      <c r="L2032" s="50">
        <v>665</v>
      </c>
      <c r="M2032" s="353">
        <v>9</v>
      </c>
      <c r="N2032" s="795">
        <f t="shared" si="239"/>
        <v>102315.78947368421</v>
      </c>
      <c r="O2032" s="934">
        <f t="shared" si="241"/>
        <v>184168.4210526316</v>
      </c>
    </row>
    <row r="2033" spans="1:15">
      <c r="A2033" s="353">
        <v>3</v>
      </c>
      <c r="B2033" s="65" t="s">
        <v>1310</v>
      </c>
      <c r="C2033" s="1073" t="s">
        <v>724</v>
      </c>
      <c r="D2033" s="50" t="s">
        <v>1297</v>
      </c>
      <c r="E2033" s="606" t="s">
        <v>665</v>
      </c>
      <c r="F2033" s="1067">
        <f t="shared" si="242"/>
        <v>4.68</v>
      </c>
      <c r="G2033" s="353">
        <v>4.68</v>
      </c>
      <c r="H2033" s="353"/>
      <c r="I2033" s="606"/>
      <c r="J2033" s="1068">
        <v>1800000</v>
      </c>
      <c r="K2033" s="50">
        <v>12</v>
      </c>
      <c r="L2033" s="50">
        <v>665</v>
      </c>
      <c r="M2033" s="353">
        <v>35</v>
      </c>
      <c r="N2033" s="795">
        <f t="shared" si="239"/>
        <v>102315.78947368421</v>
      </c>
      <c r="O2033" s="934">
        <f t="shared" si="241"/>
        <v>716210.52631578955</v>
      </c>
    </row>
    <row r="2034" spans="1:15">
      <c r="A2034" s="353">
        <v>3</v>
      </c>
      <c r="B2034" s="65" t="s">
        <v>1310</v>
      </c>
      <c r="C2034" s="1073" t="s">
        <v>724</v>
      </c>
      <c r="D2034" s="50" t="s">
        <v>773</v>
      </c>
      <c r="E2034" s="50" t="s">
        <v>1298</v>
      </c>
      <c r="F2034" s="1067">
        <f t="shared" si="242"/>
        <v>4</v>
      </c>
      <c r="G2034" s="1072">
        <v>4</v>
      </c>
      <c r="H2034" s="353"/>
      <c r="I2034" s="50"/>
      <c r="J2034" s="1068">
        <v>1800000</v>
      </c>
      <c r="K2034" s="50">
        <v>12</v>
      </c>
      <c r="L2034" s="50">
        <v>665</v>
      </c>
      <c r="M2034" s="353">
        <v>16</v>
      </c>
      <c r="N2034" s="795">
        <f t="shared" si="239"/>
        <v>87449.392712550616</v>
      </c>
      <c r="O2034" s="934">
        <f t="shared" si="241"/>
        <v>279838.05668016197</v>
      </c>
    </row>
    <row r="2035" spans="1:15">
      <c r="A2035" s="353">
        <v>3</v>
      </c>
      <c r="B2035" s="65" t="s">
        <v>1310</v>
      </c>
      <c r="C2035" s="1073" t="s">
        <v>724</v>
      </c>
      <c r="D2035" s="50" t="s">
        <v>773</v>
      </c>
      <c r="E2035" s="50" t="s">
        <v>1298</v>
      </c>
      <c r="F2035" s="1067">
        <f t="shared" si="242"/>
        <v>4.34</v>
      </c>
      <c r="G2035" s="353">
        <v>4.34</v>
      </c>
      <c r="H2035" s="353"/>
      <c r="I2035" s="50"/>
      <c r="J2035" s="1068">
        <v>1800000</v>
      </c>
      <c r="K2035" s="50">
        <v>12</v>
      </c>
      <c r="L2035" s="50">
        <v>665</v>
      </c>
      <c r="M2035" s="353">
        <v>19</v>
      </c>
      <c r="N2035" s="795">
        <f t="shared" si="239"/>
        <v>94882.5910931174</v>
      </c>
      <c r="O2035" s="934">
        <f t="shared" si="241"/>
        <v>360553.84615384613</v>
      </c>
    </row>
    <row r="2036" spans="1:15">
      <c r="A2036" s="353">
        <v>3</v>
      </c>
      <c r="B2036" s="65" t="s">
        <v>1310</v>
      </c>
      <c r="C2036" s="1073" t="s">
        <v>724</v>
      </c>
      <c r="D2036" s="50" t="s">
        <v>270</v>
      </c>
      <c r="E2036" s="606" t="s">
        <v>122</v>
      </c>
      <c r="F2036" s="1067">
        <f t="shared" si="242"/>
        <v>4.34</v>
      </c>
      <c r="G2036" s="353">
        <v>4.34</v>
      </c>
      <c r="H2036" s="353"/>
      <c r="I2036" s="606"/>
      <c r="J2036" s="1068">
        <v>1800000</v>
      </c>
      <c r="K2036" s="50">
        <v>12</v>
      </c>
      <c r="L2036" s="50">
        <v>665</v>
      </c>
      <c r="M2036" s="353">
        <v>35</v>
      </c>
      <c r="N2036" s="795">
        <f t="shared" si="239"/>
        <v>94882.5910931174</v>
      </c>
      <c r="O2036" s="934">
        <f t="shared" si="241"/>
        <v>664178.13765182183</v>
      </c>
    </row>
    <row r="2037" spans="1:15">
      <c r="A2037" s="353">
        <v>3</v>
      </c>
      <c r="B2037" s="65" t="s">
        <v>1310</v>
      </c>
      <c r="C2037" s="1073" t="s">
        <v>724</v>
      </c>
      <c r="D2037" s="50" t="s">
        <v>1301</v>
      </c>
      <c r="E2037" s="606" t="s">
        <v>117</v>
      </c>
      <c r="F2037" s="1067">
        <f t="shared" si="242"/>
        <v>5.1833999999999998</v>
      </c>
      <c r="G2037" s="353">
        <v>4.8899999999999997</v>
      </c>
      <c r="H2037" s="353"/>
      <c r="I2037" s="606">
        <v>0.29339999999999999</v>
      </c>
      <c r="J2037" s="1068">
        <v>1800000</v>
      </c>
      <c r="K2037" s="50">
        <v>12</v>
      </c>
      <c r="L2037" s="50">
        <v>665</v>
      </c>
      <c r="M2037" s="353">
        <v>8</v>
      </c>
      <c r="N2037" s="795">
        <f t="shared" si="239"/>
        <v>113321.29554655871</v>
      </c>
      <c r="O2037" s="934">
        <f t="shared" si="241"/>
        <v>181314.07287449396</v>
      </c>
    </row>
    <row r="2038" spans="1:15">
      <c r="A2038" s="353">
        <v>3</v>
      </c>
      <c r="B2038" s="65" t="s">
        <v>1310</v>
      </c>
      <c r="C2038" s="1073" t="s">
        <v>724</v>
      </c>
      <c r="D2038" s="50" t="s">
        <v>1301</v>
      </c>
      <c r="E2038" s="606" t="s">
        <v>117</v>
      </c>
      <c r="F2038" s="1067">
        <f t="shared" si="242"/>
        <v>5.2322999999999995</v>
      </c>
      <c r="G2038" s="353">
        <v>4.8899999999999997</v>
      </c>
      <c r="H2038" s="353"/>
      <c r="I2038" s="606">
        <v>0.34229999999999999</v>
      </c>
      <c r="J2038" s="1068">
        <v>1800000</v>
      </c>
      <c r="K2038" s="50">
        <v>12</v>
      </c>
      <c r="L2038" s="50">
        <v>665</v>
      </c>
      <c r="M2038" s="353">
        <v>62</v>
      </c>
      <c r="N2038" s="795">
        <f t="shared" si="239"/>
        <v>114390.36437246964</v>
      </c>
      <c r="O2038" s="934">
        <f t="shared" si="241"/>
        <v>1418440.5182186237</v>
      </c>
    </row>
    <row r="2039" spans="1:15">
      <c r="A2039" s="353">
        <v>3</v>
      </c>
      <c r="B2039" s="65" t="s">
        <v>1310</v>
      </c>
      <c r="C2039" s="1073" t="s">
        <v>724</v>
      </c>
      <c r="D2039" s="50" t="s">
        <v>1065</v>
      </c>
      <c r="E2039" s="50" t="s">
        <v>1302</v>
      </c>
      <c r="F2039" s="1067">
        <f t="shared" si="242"/>
        <v>3.99</v>
      </c>
      <c r="G2039" s="353">
        <v>3.99</v>
      </c>
      <c r="H2039" s="353"/>
      <c r="I2039" s="50"/>
      <c r="J2039" s="1068">
        <v>1800000</v>
      </c>
      <c r="K2039" s="50">
        <v>12</v>
      </c>
      <c r="L2039" s="50">
        <v>665</v>
      </c>
      <c r="M2039" s="353">
        <v>35</v>
      </c>
      <c r="N2039" s="795">
        <f t="shared" si="239"/>
        <v>87230.769230769234</v>
      </c>
      <c r="O2039" s="934">
        <f t="shared" si="241"/>
        <v>610615.38461538462</v>
      </c>
    </row>
    <row r="2040" spans="1:15">
      <c r="A2040" s="353">
        <v>4</v>
      </c>
      <c r="B2040" s="50" t="s">
        <v>1311</v>
      </c>
      <c r="C2040" s="353" t="s">
        <v>654</v>
      </c>
      <c r="D2040" s="50" t="s">
        <v>1290</v>
      </c>
      <c r="E2040" s="50" t="s">
        <v>861</v>
      </c>
      <c r="F2040" s="1067">
        <f t="shared" si="242"/>
        <v>5.17</v>
      </c>
      <c r="G2040" s="353">
        <v>5.0199999999999996</v>
      </c>
      <c r="H2040" s="353">
        <v>0.15</v>
      </c>
      <c r="I2040" s="50"/>
      <c r="J2040" s="1068">
        <v>1800000</v>
      </c>
      <c r="K2040" s="50">
        <v>12</v>
      </c>
      <c r="L2040" s="50">
        <v>665</v>
      </c>
      <c r="M2040" s="353">
        <v>68</v>
      </c>
      <c r="N2040" s="795">
        <f t="shared" si="239"/>
        <v>113028.34008097167</v>
      </c>
      <c r="O2040" s="934">
        <f t="shared" si="241"/>
        <v>1537185.425101215</v>
      </c>
    </row>
    <row r="2041" spans="1:15">
      <c r="A2041" s="353">
        <v>4</v>
      </c>
      <c r="B2041" s="1074" t="s">
        <v>1312</v>
      </c>
      <c r="C2041" s="1070" t="s">
        <v>654</v>
      </c>
      <c r="D2041" s="1074" t="s">
        <v>1306</v>
      </c>
      <c r="E2041" s="1074" t="s">
        <v>1313</v>
      </c>
      <c r="F2041" s="1067">
        <f t="shared" si="242"/>
        <v>4.68</v>
      </c>
      <c r="G2041" s="1070">
        <v>4.68</v>
      </c>
      <c r="H2041" s="1074"/>
      <c r="I2041" s="1074"/>
      <c r="J2041" s="1068">
        <v>1800000</v>
      </c>
      <c r="K2041" s="50">
        <v>12</v>
      </c>
      <c r="L2041" s="50">
        <v>665</v>
      </c>
      <c r="M2041" s="1070">
        <v>67</v>
      </c>
      <c r="N2041" s="795">
        <f t="shared" si="239"/>
        <v>102315.78947368421</v>
      </c>
      <c r="O2041" s="934">
        <f t="shared" si="241"/>
        <v>1371031.5789473685</v>
      </c>
    </row>
    <row r="2042" spans="1:15">
      <c r="A2042" s="353">
        <v>4</v>
      </c>
      <c r="B2042" s="1075" t="s">
        <v>1312</v>
      </c>
      <c r="C2042" s="1070" t="s">
        <v>654</v>
      </c>
      <c r="D2042" s="50" t="s">
        <v>1314</v>
      </c>
      <c r="E2042" s="1075" t="s">
        <v>1315</v>
      </c>
      <c r="F2042" s="1067">
        <f t="shared" si="242"/>
        <v>4.68</v>
      </c>
      <c r="G2042" s="1070">
        <v>4.68</v>
      </c>
      <c r="H2042" s="1075"/>
      <c r="I2042" s="1075"/>
      <c r="J2042" s="1068">
        <v>1800000</v>
      </c>
      <c r="K2042" s="50">
        <v>12</v>
      </c>
      <c r="L2042" s="50">
        <v>665</v>
      </c>
      <c r="M2042" s="1069">
        <v>133</v>
      </c>
      <c r="N2042" s="795">
        <f t="shared" si="239"/>
        <v>102315.78947368421</v>
      </c>
      <c r="O2042" s="934">
        <f t="shared" si="241"/>
        <v>2721600</v>
      </c>
    </row>
    <row r="2043" spans="1:15">
      <c r="A2043" s="353">
        <v>4</v>
      </c>
      <c r="B2043" s="1074" t="s">
        <v>1312</v>
      </c>
      <c r="C2043" s="353" t="s">
        <v>654</v>
      </c>
      <c r="D2043" s="50" t="s">
        <v>1291</v>
      </c>
      <c r="E2043" s="65" t="s">
        <v>716</v>
      </c>
      <c r="F2043" s="1067">
        <f t="shared" si="242"/>
        <v>4.68</v>
      </c>
      <c r="G2043" s="1070">
        <v>4.68</v>
      </c>
      <c r="H2043" s="65"/>
      <c r="I2043" s="65"/>
      <c r="J2043" s="1068">
        <v>1800000</v>
      </c>
      <c r="K2043" s="50">
        <v>12</v>
      </c>
      <c r="L2043" s="50">
        <v>665</v>
      </c>
      <c r="M2043" s="1069">
        <v>33</v>
      </c>
      <c r="N2043" s="795">
        <f t="shared" si="239"/>
        <v>102315.78947368421</v>
      </c>
      <c r="O2043" s="934">
        <f t="shared" si="241"/>
        <v>675284.21052631584</v>
      </c>
    </row>
    <row r="2044" spans="1:15">
      <c r="A2044" s="353">
        <v>4</v>
      </c>
      <c r="B2044" s="1074" t="s">
        <v>1312</v>
      </c>
      <c r="C2044" s="1071" t="s">
        <v>654</v>
      </c>
      <c r="D2044" s="50" t="s">
        <v>1292</v>
      </c>
      <c r="E2044" s="606" t="s">
        <v>1293</v>
      </c>
      <c r="F2044" s="1067">
        <f t="shared" si="242"/>
        <v>4.34</v>
      </c>
      <c r="G2044" s="353">
        <v>4.34</v>
      </c>
      <c r="H2044" s="606"/>
      <c r="I2044" s="606"/>
      <c r="J2044" s="1068">
        <v>1800000</v>
      </c>
      <c r="K2044" s="50">
        <v>12</v>
      </c>
      <c r="L2044" s="50">
        <v>665</v>
      </c>
      <c r="M2044" s="353">
        <v>51</v>
      </c>
      <c r="N2044" s="795">
        <f t="shared" si="239"/>
        <v>94882.5910931174</v>
      </c>
      <c r="O2044" s="934">
        <f t="shared" si="241"/>
        <v>967802.42914979754</v>
      </c>
    </row>
    <row r="2045" spans="1:15">
      <c r="A2045" s="353">
        <v>4</v>
      </c>
      <c r="B2045" s="1074" t="s">
        <v>1312</v>
      </c>
      <c r="C2045" s="1071" t="s">
        <v>654</v>
      </c>
      <c r="D2045" s="50" t="s">
        <v>492</v>
      </c>
      <c r="E2045" s="316" t="s">
        <v>140</v>
      </c>
      <c r="F2045" s="1067">
        <f t="shared" si="242"/>
        <v>5.0199999999999996</v>
      </c>
      <c r="G2045" s="353">
        <v>5.0199999999999996</v>
      </c>
      <c r="H2045" s="316"/>
      <c r="I2045" s="316"/>
      <c r="J2045" s="1068">
        <v>1800000</v>
      </c>
      <c r="K2045" s="50">
        <v>12</v>
      </c>
      <c r="L2045" s="50">
        <v>665</v>
      </c>
      <c r="M2045" s="353">
        <v>9</v>
      </c>
      <c r="N2045" s="795">
        <f t="shared" si="239"/>
        <v>109748.98785425101</v>
      </c>
      <c r="O2045" s="934">
        <f t="shared" si="241"/>
        <v>197548.17813765185</v>
      </c>
    </row>
    <row r="2046" spans="1:15">
      <c r="A2046" s="353">
        <v>4</v>
      </c>
      <c r="B2046" s="1074" t="s">
        <v>1312</v>
      </c>
      <c r="C2046" s="353" t="s">
        <v>654</v>
      </c>
      <c r="D2046" s="50" t="s">
        <v>1295</v>
      </c>
      <c r="E2046" s="50" t="s">
        <v>3</v>
      </c>
      <c r="F2046" s="1067">
        <f t="shared" si="242"/>
        <v>4.68</v>
      </c>
      <c r="G2046" s="353">
        <v>4.68</v>
      </c>
      <c r="H2046" s="353"/>
      <c r="I2046" s="50"/>
      <c r="J2046" s="1068">
        <v>1800000</v>
      </c>
      <c r="K2046" s="50">
        <v>12</v>
      </c>
      <c r="L2046" s="50">
        <v>665</v>
      </c>
      <c r="M2046" s="353">
        <v>134</v>
      </c>
      <c r="N2046" s="795">
        <f t="shared" si="239"/>
        <v>102315.78947368421</v>
      </c>
      <c r="O2046" s="934">
        <f t="shared" si="241"/>
        <v>2742063.1578947371</v>
      </c>
    </row>
    <row r="2047" spans="1:15">
      <c r="A2047" s="353">
        <v>4</v>
      </c>
      <c r="B2047" s="1074" t="s">
        <v>1312</v>
      </c>
      <c r="C2047" s="353" t="s">
        <v>654</v>
      </c>
      <c r="D2047" s="50" t="s">
        <v>1295</v>
      </c>
      <c r="E2047" s="50" t="s">
        <v>1316</v>
      </c>
      <c r="F2047" s="1067">
        <f t="shared" si="242"/>
        <v>4.68</v>
      </c>
      <c r="G2047" s="353">
        <v>4.68</v>
      </c>
      <c r="H2047" s="353"/>
      <c r="I2047" s="50"/>
      <c r="J2047" s="1068">
        <v>1800000</v>
      </c>
      <c r="K2047" s="50">
        <v>12</v>
      </c>
      <c r="L2047" s="50">
        <v>665</v>
      </c>
      <c r="M2047" s="353">
        <v>43</v>
      </c>
      <c r="N2047" s="795">
        <f t="shared" ref="N2047:N2109" si="243">(F2047*J2047*K2047)/L2047*35/52</f>
        <v>102315.78947368421</v>
      </c>
      <c r="O2047" s="934">
        <f t="shared" si="241"/>
        <v>879915.78947368427</v>
      </c>
    </row>
    <row r="2048" spans="1:15">
      <c r="A2048" s="353">
        <v>4</v>
      </c>
      <c r="B2048" s="1074" t="s">
        <v>1312</v>
      </c>
      <c r="C2048" s="353" t="s">
        <v>654</v>
      </c>
      <c r="D2048" s="50" t="s">
        <v>1295</v>
      </c>
      <c r="E2048" s="50" t="s">
        <v>1317</v>
      </c>
      <c r="F2048" s="1067">
        <f t="shared" si="242"/>
        <v>4.68</v>
      </c>
      <c r="G2048" s="353">
        <v>4.68</v>
      </c>
      <c r="H2048" s="353"/>
      <c r="I2048" s="50"/>
      <c r="J2048" s="1068">
        <v>1800000</v>
      </c>
      <c r="K2048" s="50">
        <v>12</v>
      </c>
      <c r="L2048" s="50">
        <v>665</v>
      </c>
      <c r="M2048" s="353">
        <v>102</v>
      </c>
      <c r="N2048" s="795">
        <f t="shared" si="243"/>
        <v>102315.78947368421</v>
      </c>
      <c r="O2048" s="934">
        <f t="shared" si="241"/>
        <v>2087242.105263158</v>
      </c>
    </row>
    <row r="2049" spans="1:15">
      <c r="A2049" s="353">
        <v>4</v>
      </c>
      <c r="B2049" s="1074" t="s">
        <v>1312</v>
      </c>
      <c r="C2049" s="353" t="s">
        <v>654</v>
      </c>
      <c r="D2049" s="50" t="s">
        <v>1085</v>
      </c>
      <c r="E2049" s="606" t="s">
        <v>115</v>
      </c>
      <c r="F2049" s="1067">
        <f t="shared" si="242"/>
        <v>4.88</v>
      </c>
      <c r="G2049" s="353">
        <v>4.68</v>
      </c>
      <c r="H2049" s="353">
        <v>0.2</v>
      </c>
      <c r="I2049" s="606"/>
      <c r="J2049" s="1068">
        <v>1800000</v>
      </c>
      <c r="K2049" s="50">
        <v>12</v>
      </c>
      <c r="L2049" s="50">
        <v>665</v>
      </c>
      <c r="M2049" s="353">
        <v>99</v>
      </c>
      <c r="N2049" s="795">
        <f t="shared" si="243"/>
        <v>106688.25910931174</v>
      </c>
      <c r="O2049" s="934">
        <f t="shared" si="241"/>
        <v>2112427.5303643728</v>
      </c>
    </row>
    <row r="2050" spans="1:15">
      <c r="A2050" s="353">
        <v>4</v>
      </c>
      <c r="B2050" s="1074" t="s">
        <v>1312</v>
      </c>
      <c r="C2050" s="1073" t="s">
        <v>654</v>
      </c>
      <c r="D2050" s="50" t="s">
        <v>1297</v>
      </c>
      <c r="E2050" s="606" t="s">
        <v>665</v>
      </c>
      <c r="F2050" s="1067">
        <f t="shared" si="242"/>
        <v>4.68</v>
      </c>
      <c r="G2050" s="353">
        <v>4.68</v>
      </c>
      <c r="H2050" s="353"/>
      <c r="I2050" s="606"/>
      <c r="J2050" s="1068">
        <v>1800000</v>
      </c>
      <c r="K2050" s="50">
        <v>12</v>
      </c>
      <c r="L2050" s="50">
        <v>665</v>
      </c>
      <c r="M2050" s="353">
        <v>33</v>
      </c>
      <c r="N2050" s="795">
        <f t="shared" si="243"/>
        <v>102315.78947368421</v>
      </c>
      <c r="O2050" s="934">
        <f t="shared" si="241"/>
        <v>675284.21052631584</v>
      </c>
    </row>
    <row r="2051" spans="1:15">
      <c r="A2051" s="353">
        <v>4</v>
      </c>
      <c r="B2051" s="1074" t="s">
        <v>1312</v>
      </c>
      <c r="C2051" s="1073" t="s">
        <v>654</v>
      </c>
      <c r="D2051" s="50" t="s">
        <v>773</v>
      </c>
      <c r="E2051" s="50" t="s">
        <v>1298</v>
      </c>
      <c r="F2051" s="1067">
        <f t="shared" si="242"/>
        <v>4</v>
      </c>
      <c r="G2051" s="1072">
        <v>4</v>
      </c>
      <c r="H2051" s="353"/>
      <c r="I2051" s="50"/>
      <c r="J2051" s="1068">
        <v>1800000</v>
      </c>
      <c r="K2051" s="50">
        <v>12</v>
      </c>
      <c r="L2051" s="50">
        <v>665</v>
      </c>
      <c r="M2051" s="353">
        <v>15</v>
      </c>
      <c r="N2051" s="795">
        <f t="shared" si="243"/>
        <v>87449.392712550616</v>
      </c>
      <c r="O2051" s="934">
        <f t="shared" si="241"/>
        <v>262348.17813765188</v>
      </c>
    </row>
    <row r="2052" spans="1:15">
      <c r="A2052" s="353">
        <v>4</v>
      </c>
      <c r="B2052" s="1074" t="s">
        <v>1312</v>
      </c>
      <c r="C2052" s="1073" t="s">
        <v>654</v>
      </c>
      <c r="D2052" s="50" t="s">
        <v>773</v>
      </c>
      <c r="E2052" s="50" t="s">
        <v>1298</v>
      </c>
      <c r="F2052" s="1067">
        <f t="shared" si="242"/>
        <v>4.34</v>
      </c>
      <c r="G2052" s="353">
        <v>4.34</v>
      </c>
      <c r="H2052" s="353"/>
      <c r="I2052" s="50"/>
      <c r="J2052" s="1068">
        <v>1800000</v>
      </c>
      <c r="K2052" s="50">
        <v>12</v>
      </c>
      <c r="L2052" s="50">
        <v>665</v>
      </c>
      <c r="M2052" s="353">
        <v>18</v>
      </c>
      <c r="N2052" s="795">
        <f t="shared" si="243"/>
        <v>94882.5910931174</v>
      </c>
      <c r="O2052" s="934">
        <f t="shared" si="241"/>
        <v>341577.32793522265</v>
      </c>
    </row>
    <row r="2053" spans="1:15">
      <c r="A2053" s="353">
        <v>4</v>
      </c>
      <c r="B2053" s="1074" t="s">
        <v>1312</v>
      </c>
      <c r="C2053" s="1073" t="s">
        <v>654</v>
      </c>
      <c r="D2053" s="50" t="s">
        <v>1299</v>
      </c>
      <c r="E2053" s="606" t="s">
        <v>1300</v>
      </c>
      <c r="F2053" s="1067">
        <f t="shared" si="242"/>
        <v>4.34</v>
      </c>
      <c r="G2053" s="353">
        <v>4.34</v>
      </c>
      <c r="H2053" s="353"/>
      <c r="I2053" s="606"/>
      <c r="J2053" s="1068">
        <v>1800000</v>
      </c>
      <c r="K2053" s="50">
        <v>12</v>
      </c>
      <c r="L2053" s="50">
        <v>665</v>
      </c>
      <c r="M2053" s="353">
        <v>52</v>
      </c>
      <c r="N2053" s="795">
        <f t="shared" si="243"/>
        <v>94882.5910931174</v>
      </c>
      <c r="O2053" s="934">
        <f t="shared" si="241"/>
        <v>986778.94736842101</v>
      </c>
    </row>
    <row r="2054" spans="1:15">
      <c r="A2054" s="353">
        <v>4</v>
      </c>
      <c r="B2054" s="1074" t="s">
        <v>1312</v>
      </c>
      <c r="C2054" s="1073" t="s">
        <v>654</v>
      </c>
      <c r="D2054" s="50" t="s">
        <v>270</v>
      </c>
      <c r="E2054" s="606" t="s">
        <v>122</v>
      </c>
      <c r="F2054" s="1067">
        <f t="shared" si="242"/>
        <v>4.34</v>
      </c>
      <c r="G2054" s="353">
        <v>4.34</v>
      </c>
      <c r="H2054" s="353"/>
      <c r="I2054" s="606"/>
      <c r="J2054" s="1068">
        <v>1800000</v>
      </c>
      <c r="K2054" s="50">
        <v>12</v>
      </c>
      <c r="L2054" s="50">
        <v>665</v>
      </c>
      <c r="M2054" s="353">
        <v>33</v>
      </c>
      <c r="N2054" s="795">
        <f t="shared" si="243"/>
        <v>94882.5910931174</v>
      </c>
      <c r="O2054" s="934">
        <f t="shared" si="241"/>
        <v>626225.10121457488</v>
      </c>
    </row>
    <row r="2055" spans="1:15">
      <c r="A2055" s="353">
        <v>4</v>
      </c>
      <c r="B2055" s="1074" t="s">
        <v>1312</v>
      </c>
      <c r="C2055" s="1073" t="s">
        <v>654</v>
      </c>
      <c r="D2055" s="50" t="s">
        <v>1301</v>
      </c>
      <c r="E2055" s="606" t="s">
        <v>117</v>
      </c>
      <c r="F2055" s="1067">
        <f t="shared" si="242"/>
        <v>5.1833999999999998</v>
      </c>
      <c r="G2055" s="353">
        <v>4.8899999999999997</v>
      </c>
      <c r="H2055" s="353"/>
      <c r="I2055" s="606">
        <v>0.29339999999999999</v>
      </c>
      <c r="J2055" s="1068">
        <v>1800000</v>
      </c>
      <c r="K2055" s="50">
        <v>12</v>
      </c>
      <c r="L2055" s="50">
        <v>665</v>
      </c>
      <c r="M2055" s="353">
        <v>8</v>
      </c>
      <c r="N2055" s="795">
        <f t="shared" si="243"/>
        <v>113321.29554655871</v>
      </c>
      <c r="O2055" s="934">
        <f t="shared" si="241"/>
        <v>181314.07287449396</v>
      </c>
    </row>
    <row r="2056" spans="1:15">
      <c r="A2056" s="353">
        <v>4</v>
      </c>
      <c r="B2056" s="1074" t="s">
        <v>1312</v>
      </c>
      <c r="C2056" s="1073" t="s">
        <v>654</v>
      </c>
      <c r="D2056" s="50" t="s">
        <v>1301</v>
      </c>
      <c r="E2056" s="606" t="s">
        <v>117</v>
      </c>
      <c r="F2056" s="1067">
        <f t="shared" si="242"/>
        <v>5.2322999999999995</v>
      </c>
      <c r="G2056" s="353">
        <v>4.8899999999999997</v>
      </c>
      <c r="H2056" s="353"/>
      <c r="I2056" s="606">
        <v>0.34229999999999999</v>
      </c>
      <c r="J2056" s="1068">
        <v>1800000</v>
      </c>
      <c r="K2056" s="50">
        <v>12</v>
      </c>
      <c r="L2056" s="50">
        <v>665</v>
      </c>
      <c r="M2056" s="353">
        <v>56</v>
      </c>
      <c r="N2056" s="795">
        <f t="shared" si="243"/>
        <v>114390.36437246964</v>
      </c>
      <c r="O2056" s="934">
        <f t="shared" si="241"/>
        <v>1281172.0809716601</v>
      </c>
    </row>
    <row r="2057" spans="1:15">
      <c r="A2057" s="353">
        <v>4</v>
      </c>
      <c r="B2057" s="1074" t="s">
        <v>1312</v>
      </c>
      <c r="C2057" s="1073" t="s">
        <v>654</v>
      </c>
      <c r="D2057" s="50" t="s">
        <v>1065</v>
      </c>
      <c r="E2057" s="50" t="s">
        <v>1302</v>
      </c>
      <c r="F2057" s="1067">
        <f t="shared" si="242"/>
        <v>3.99</v>
      </c>
      <c r="G2057" s="353">
        <v>3.99</v>
      </c>
      <c r="H2057" s="353"/>
      <c r="I2057" s="50"/>
      <c r="J2057" s="1068">
        <v>1800000</v>
      </c>
      <c r="K2057" s="50">
        <v>12</v>
      </c>
      <c r="L2057" s="50">
        <v>665</v>
      </c>
      <c r="M2057" s="353">
        <v>34</v>
      </c>
      <c r="N2057" s="795">
        <f t="shared" si="243"/>
        <v>87230.769230769234</v>
      </c>
      <c r="O2057" s="934">
        <f t="shared" si="241"/>
        <v>593169.23076923087</v>
      </c>
    </row>
    <row r="2058" spans="1:15">
      <c r="A2058" s="353">
        <v>5</v>
      </c>
      <c r="B2058" s="50" t="s">
        <v>1318</v>
      </c>
      <c r="C2058" s="353" t="s">
        <v>819</v>
      </c>
      <c r="D2058" s="50" t="s">
        <v>1290</v>
      </c>
      <c r="E2058" s="50" t="s">
        <v>861</v>
      </c>
      <c r="F2058" s="1067">
        <f t="shared" si="242"/>
        <v>5.17</v>
      </c>
      <c r="G2058" s="353">
        <v>5.0199999999999996</v>
      </c>
      <c r="H2058" s="353">
        <v>0.15</v>
      </c>
      <c r="I2058" s="50"/>
      <c r="J2058" s="1068">
        <v>1800000</v>
      </c>
      <c r="K2058" s="50">
        <v>12</v>
      </c>
      <c r="L2058" s="50">
        <v>665</v>
      </c>
      <c r="M2058" s="353">
        <v>70</v>
      </c>
      <c r="N2058" s="795">
        <f t="shared" si="243"/>
        <v>113028.34008097167</v>
      </c>
      <c r="O2058" s="934">
        <f t="shared" si="241"/>
        <v>1582396.7611336035</v>
      </c>
    </row>
    <row r="2059" spans="1:15">
      <c r="A2059" s="353">
        <v>5</v>
      </c>
      <c r="B2059" s="1074" t="s">
        <v>1318</v>
      </c>
      <c r="C2059" s="1070" t="s">
        <v>819</v>
      </c>
      <c r="D2059" s="1074" t="s">
        <v>1306</v>
      </c>
      <c r="E2059" s="1074" t="s">
        <v>1313</v>
      </c>
      <c r="F2059" s="1067">
        <f t="shared" si="242"/>
        <v>4.68</v>
      </c>
      <c r="G2059" s="1070">
        <v>4.68</v>
      </c>
      <c r="H2059" s="1074"/>
      <c r="I2059" s="1074"/>
      <c r="J2059" s="1068">
        <v>1800000</v>
      </c>
      <c r="K2059" s="50">
        <v>12</v>
      </c>
      <c r="L2059" s="50">
        <v>665</v>
      </c>
      <c r="M2059" s="1070">
        <v>70</v>
      </c>
      <c r="N2059" s="795">
        <f t="shared" si="243"/>
        <v>102315.78947368421</v>
      </c>
      <c r="O2059" s="934">
        <f t="shared" si="241"/>
        <v>1432421.0526315791</v>
      </c>
    </row>
    <row r="2060" spans="1:15">
      <c r="A2060" s="353">
        <v>5</v>
      </c>
      <c r="B2060" s="1074" t="s">
        <v>1318</v>
      </c>
      <c r="C2060" s="353" t="s">
        <v>819</v>
      </c>
      <c r="D2060" s="50" t="s">
        <v>1291</v>
      </c>
      <c r="E2060" s="65" t="s">
        <v>716</v>
      </c>
      <c r="F2060" s="1067">
        <f t="shared" si="242"/>
        <v>4.68</v>
      </c>
      <c r="G2060" s="1070">
        <v>4.68</v>
      </c>
      <c r="H2060" s="65"/>
      <c r="I2060" s="65"/>
      <c r="J2060" s="1068">
        <v>1800000</v>
      </c>
      <c r="K2060" s="50">
        <v>12</v>
      </c>
      <c r="L2060" s="50">
        <v>665</v>
      </c>
      <c r="M2060" s="1069">
        <v>35</v>
      </c>
      <c r="N2060" s="795">
        <f t="shared" si="243"/>
        <v>102315.78947368421</v>
      </c>
      <c r="O2060" s="934">
        <f t="shared" si="241"/>
        <v>716210.52631578955</v>
      </c>
    </row>
    <row r="2061" spans="1:15">
      <c r="A2061" s="353">
        <v>5</v>
      </c>
      <c r="B2061" s="1074" t="s">
        <v>1318</v>
      </c>
      <c r="C2061" s="1071" t="s">
        <v>819</v>
      </c>
      <c r="D2061" s="50" t="s">
        <v>1292</v>
      </c>
      <c r="E2061" s="606" t="s">
        <v>1293</v>
      </c>
      <c r="F2061" s="1067">
        <f t="shared" si="242"/>
        <v>4.34</v>
      </c>
      <c r="G2061" s="353">
        <v>4.34</v>
      </c>
      <c r="H2061" s="606"/>
      <c r="I2061" s="606"/>
      <c r="J2061" s="1068">
        <v>1800000</v>
      </c>
      <c r="K2061" s="50">
        <v>12</v>
      </c>
      <c r="L2061" s="50">
        <v>665</v>
      </c>
      <c r="M2061" s="353">
        <v>52</v>
      </c>
      <c r="N2061" s="795">
        <f t="shared" si="243"/>
        <v>94882.5910931174</v>
      </c>
      <c r="O2061" s="934">
        <f t="shared" si="241"/>
        <v>986778.94736842101</v>
      </c>
    </row>
    <row r="2062" spans="1:15">
      <c r="A2062" s="353">
        <v>5</v>
      </c>
      <c r="B2062" s="1074" t="s">
        <v>1318</v>
      </c>
      <c r="C2062" s="1071" t="s">
        <v>819</v>
      </c>
      <c r="D2062" s="50" t="s">
        <v>492</v>
      </c>
      <c r="E2062" s="316" t="s">
        <v>140</v>
      </c>
      <c r="F2062" s="1067">
        <f t="shared" si="242"/>
        <v>5.0199999999999996</v>
      </c>
      <c r="G2062" s="353">
        <v>5.0199999999999996</v>
      </c>
      <c r="H2062" s="316"/>
      <c r="I2062" s="316"/>
      <c r="J2062" s="1068">
        <v>1800000</v>
      </c>
      <c r="K2062" s="50">
        <v>12</v>
      </c>
      <c r="L2062" s="50">
        <v>665</v>
      </c>
      <c r="M2062" s="353">
        <v>9</v>
      </c>
      <c r="N2062" s="795">
        <f t="shared" si="243"/>
        <v>109748.98785425101</v>
      </c>
      <c r="O2062" s="934">
        <f t="shared" si="241"/>
        <v>197548.17813765185</v>
      </c>
    </row>
    <row r="2063" spans="1:15">
      <c r="A2063" s="353">
        <v>5</v>
      </c>
      <c r="B2063" s="1074" t="s">
        <v>1318</v>
      </c>
      <c r="C2063" s="353" t="s">
        <v>819</v>
      </c>
      <c r="D2063" s="50" t="s">
        <v>1295</v>
      </c>
      <c r="E2063" s="50" t="s">
        <v>1316</v>
      </c>
      <c r="F2063" s="1067">
        <f t="shared" si="242"/>
        <v>4.68</v>
      </c>
      <c r="G2063" s="353">
        <v>4.68</v>
      </c>
      <c r="H2063" s="353"/>
      <c r="I2063" s="50"/>
      <c r="J2063" s="1068">
        <v>1800000</v>
      </c>
      <c r="K2063" s="50">
        <v>12</v>
      </c>
      <c r="L2063" s="50">
        <v>665</v>
      </c>
      <c r="M2063" s="353">
        <v>43</v>
      </c>
      <c r="N2063" s="795">
        <f t="shared" si="243"/>
        <v>102315.78947368421</v>
      </c>
      <c r="O2063" s="934">
        <f t="shared" si="241"/>
        <v>879915.78947368427</v>
      </c>
    </row>
    <row r="2064" spans="1:15">
      <c r="A2064" s="353">
        <v>5</v>
      </c>
      <c r="B2064" s="1074" t="s">
        <v>1318</v>
      </c>
      <c r="C2064" s="353" t="s">
        <v>819</v>
      </c>
      <c r="D2064" s="50" t="s">
        <v>1085</v>
      </c>
      <c r="E2064" s="606" t="s">
        <v>115</v>
      </c>
      <c r="F2064" s="1067">
        <f t="shared" si="242"/>
        <v>4.88</v>
      </c>
      <c r="G2064" s="353">
        <v>4.68</v>
      </c>
      <c r="H2064" s="353">
        <v>0.2</v>
      </c>
      <c r="I2064" s="606"/>
      <c r="J2064" s="1068">
        <v>1800000</v>
      </c>
      <c r="K2064" s="50">
        <v>12</v>
      </c>
      <c r="L2064" s="50">
        <v>665</v>
      </c>
      <c r="M2064" s="353">
        <v>105</v>
      </c>
      <c r="N2064" s="795">
        <f t="shared" si="243"/>
        <v>106688.25910931174</v>
      </c>
      <c r="O2064" s="934">
        <f t="shared" si="241"/>
        <v>2240453.4412955465</v>
      </c>
    </row>
    <row r="2065" spans="1:15">
      <c r="A2065" s="353">
        <v>5</v>
      </c>
      <c r="B2065" s="1074" t="s">
        <v>1318</v>
      </c>
      <c r="C2065" s="1073" t="s">
        <v>819</v>
      </c>
      <c r="D2065" s="50" t="s">
        <v>1297</v>
      </c>
      <c r="E2065" s="606" t="s">
        <v>665</v>
      </c>
      <c r="F2065" s="1067">
        <f t="shared" si="242"/>
        <v>4.68</v>
      </c>
      <c r="G2065" s="353">
        <v>4.68</v>
      </c>
      <c r="H2065" s="353"/>
      <c r="I2065" s="606"/>
      <c r="J2065" s="1068">
        <v>1800000</v>
      </c>
      <c r="K2065" s="50">
        <v>12</v>
      </c>
      <c r="L2065" s="50">
        <v>665</v>
      </c>
      <c r="M2065" s="353">
        <v>35</v>
      </c>
      <c r="N2065" s="795">
        <f t="shared" si="243"/>
        <v>102315.78947368421</v>
      </c>
      <c r="O2065" s="934">
        <f t="shared" si="241"/>
        <v>716210.52631578955</v>
      </c>
    </row>
    <row r="2066" spans="1:15">
      <c r="A2066" s="353">
        <v>5</v>
      </c>
      <c r="B2066" s="1074" t="s">
        <v>1318</v>
      </c>
      <c r="C2066" s="1073" t="s">
        <v>819</v>
      </c>
      <c r="D2066" s="50" t="s">
        <v>773</v>
      </c>
      <c r="E2066" s="50" t="s">
        <v>1298</v>
      </c>
      <c r="F2066" s="1067">
        <f t="shared" si="242"/>
        <v>4</v>
      </c>
      <c r="G2066" s="1072">
        <v>4</v>
      </c>
      <c r="H2066" s="353"/>
      <c r="I2066" s="50"/>
      <c r="J2066" s="1068">
        <v>1800000</v>
      </c>
      <c r="K2066" s="50">
        <v>12</v>
      </c>
      <c r="L2066" s="50">
        <v>665</v>
      </c>
      <c r="M2066" s="353">
        <v>16</v>
      </c>
      <c r="N2066" s="795">
        <f t="shared" si="243"/>
        <v>87449.392712550616</v>
      </c>
      <c r="O2066" s="934">
        <f t="shared" ref="O2066:O2098" si="244">+N2066*0.2*M2066</f>
        <v>279838.05668016197</v>
      </c>
    </row>
    <row r="2067" spans="1:15">
      <c r="A2067" s="353">
        <v>5</v>
      </c>
      <c r="B2067" s="1074" t="s">
        <v>1318</v>
      </c>
      <c r="C2067" s="1073" t="s">
        <v>819</v>
      </c>
      <c r="D2067" s="50" t="s">
        <v>773</v>
      </c>
      <c r="E2067" s="50" t="s">
        <v>1298</v>
      </c>
      <c r="F2067" s="1067">
        <f t="shared" si="242"/>
        <v>4.34</v>
      </c>
      <c r="G2067" s="353">
        <v>4.34</v>
      </c>
      <c r="H2067" s="353"/>
      <c r="I2067" s="50"/>
      <c r="J2067" s="1068">
        <v>1800000</v>
      </c>
      <c r="K2067" s="50">
        <v>12</v>
      </c>
      <c r="L2067" s="50">
        <v>665</v>
      </c>
      <c r="M2067" s="353">
        <v>19</v>
      </c>
      <c r="N2067" s="795">
        <f t="shared" si="243"/>
        <v>94882.5910931174</v>
      </c>
      <c r="O2067" s="934">
        <f t="shared" si="244"/>
        <v>360553.84615384613</v>
      </c>
    </row>
    <row r="2068" spans="1:15">
      <c r="A2068" s="353">
        <v>5</v>
      </c>
      <c r="B2068" s="50" t="s">
        <v>1318</v>
      </c>
      <c r="C2068" s="1073" t="s">
        <v>819</v>
      </c>
      <c r="D2068" s="50" t="s">
        <v>1299</v>
      </c>
      <c r="E2068" s="606" t="s">
        <v>1300</v>
      </c>
      <c r="F2068" s="1067">
        <f t="shared" si="242"/>
        <v>4.34</v>
      </c>
      <c r="G2068" s="353">
        <v>4.34</v>
      </c>
      <c r="H2068" s="353"/>
      <c r="I2068" s="606"/>
      <c r="J2068" s="1068">
        <v>1800000</v>
      </c>
      <c r="K2068" s="50">
        <v>12</v>
      </c>
      <c r="L2068" s="50">
        <v>665</v>
      </c>
      <c r="M2068" s="353">
        <v>53</v>
      </c>
      <c r="N2068" s="795">
        <f t="shared" si="243"/>
        <v>94882.5910931174</v>
      </c>
      <c r="O2068" s="934">
        <f t="shared" si="244"/>
        <v>1005755.4655870445</v>
      </c>
    </row>
    <row r="2069" spans="1:15">
      <c r="A2069" s="353">
        <v>5</v>
      </c>
      <c r="B2069" s="1074" t="s">
        <v>1318</v>
      </c>
      <c r="C2069" s="1073" t="s">
        <v>819</v>
      </c>
      <c r="D2069" s="50" t="s">
        <v>1299</v>
      </c>
      <c r="E2069" s="606" t="s">
        <v>808</v>
      </c>
      <c r="F2069" s="1067">
        <f t="shared" si="242"/>
        <v>4.34</v>
      </c>
      <c r="G2069" s="353">
        <v>4.34</v>
      </c>
      <c r="H2069" s="353"/>
      <c r="I2069" s="606"/>
      <c r="J2069" s="1068">
        <v>1800000</v>
      </c>
      <c r="K2069" s="50">
        <v>12</v>
      </c>
      <c r="L2069" s="50">
        <v>665</v>
      </c>
      <c r="M2069" s="353">
        <v>105</v>
      </c>
      <c r="N2069" s="795">
        <f t="shared" si="243"/>
        <v>94882.5910931174</v>
      </c>
      <c r="O2069" s="934">
        <f t="shared" si="244"/>
        <v>1992534.4129554655</v>
      </c>
    </row>
    <row r="2070" spans="1:15">
      <c r="A2070" s="353">
        <v>5</v>
      </c>
      <c r="B2070" s="1074" t="s">
        <v>1318</v>
      </c>
      <c r="C2070" s="1073" t="s">
        <v>819</v>
      </c>
      <c r="D2070" s="50" t="s">
        <v>270</v>
      </c>
      <c r="E2070" s="606" t="s">
        <v>122</v>
      </c>
      <c r="F2070" s="1067">
        <f t="shared" si="242"/>
        <v>4.34</v>
      </c>
      <c r="G2070" s="353">
        <v>4.34</v>
      </c>
      <c r="H2070" s="353"/>
      <c r="I2070" s="606"/>
      <c r="J2070" s="1068">
        <v>1800000</v>
      </c>
      <c r="K2070" s="50">
        <v>12</v>
      </c>
      <c r="L2070" s="50">
        <v>665</v>
      </c>
      <c r="M2070" s="353">
        <v>35</v>
      </c>
      <c r="N2070" s="795">
        <f t="shared" si="243"/>
        <v>94882.5910931174</v>
      </c>
      <c r="O2070" s="934">
        <f t="shared" si="244"/>
        <v>664178.13765182183</v>
      </c>
    </row>
    <row r="2071" spans="1:15">
      <c r="A2071" s="353">
        <v>5</v>
      </c>
      <c r="B2071" s="1074" t="s">
        <v>1318</v>
      </c>
      <c r="C2071" s="1073" t="s">
        <v>819</v>
      </c>
      <c r="D2071" s="50" t="s">
        <v>1301</v>
      </c>
      <c r="E2071" s="606" t="s">
        <v>117</v>
      </c>
      <c r="F2071" s="1067">
        <f t="shared" si="242"/>
        <v>5.1833999999999998</v>
      </c>
      <c r="G2071" s="353">
        <v>4.8899999999999997</v>
      </c>
      <c r="H2071" s="353"/>
      <c r="I2071" s="606">
        <v>0.29339999999999999</v>
      </c>
      <c r="J2071" s="1068">
        <v>1800000</v>
      </c>
      <c r="K2071" s="50">
        <v>12</v>
      </c>
      <c r="L2071" s="50">
        <v>665</v>
      </c>
      <c r="M2071" s="353">
        <v>8</v>
      </c>
      <c r="N2071" s="795">
        <f t="shared" si="243"/>
        <v>113321.29554655871</v>
      </c>
      <c r="O2071" s="934">
        <f t="shared" si="244"/>
        <v>181314.07287449396</v>
      </c>
    </row>
    <row r="2072" spans="1:15">
      <c r="A2072" s="353">
        <v>5</v>
      </c>
      <c r="B2072" s="1074" t="s">
        <v>1318</v>
      </c>
      <c r="C2072" s="1073" t="s">
        <v>819</v>
      </c>
      <c r="D2072" s="50" t="s">
        <v>1301</v>
      </c>
      <c r="E2072" s="606" t="s">
        <v>117</v>
      </c>
      <c r="F2072" s="1067">
        <f t="shared" si="242"/>
        <v>5.2322999999999995</v>
      </c>
      <c r="G2072" s="353">
        <v>4.8899999999999997</v>
      </c>
      <c r="H2072" s="353"/>
      <c r="I2072" s="606">
        <v>0.34229999999999999</v>
      </c>
      <c r="J2072" s="1068">
        <v>1800000</v>
      </c>
      <c r="K2072" s="50">
        <v>12</v>
      </c>
      <c r="L2072" s="50">
        <v>665</v>
      </c>
      <c r="M2072" s="353">
        <v>62</v>
      </c>
      <c r="N2072" s="795">
        <f t="shared" si="243"/>
        <v>114390.36437246964</v>
      </c>
      <c r="O2072" s="934">
        <f t="shared" si="244"/>
        <v>1418440.5182186237</v>
      </c>
    </row>
    <row r="2073" spans="1:15">
      <c r="A2073" s="353">
        <v>5</v>
      </c>
      <c r="B2073" s="1074" t="s">
        <v>1318</v>
      </c>
      <c r="C2073" s="1073" t="s">
        <v>819</v>
      </c>
      <c r="D2073" s="50" t="s">
        <v>1065</v>
      </c>
      <c r="E2073" s="50" t="s">
        <v>1302</v>
      </c>
      <c r="F2073" s="1067">
        <f t="shared" si="242"/>
        <v>3.99</v>
      </c>
      <c r="G2073" s="353">
        <v>3.99</v>
      </c>
      <c r="H2073" s="353"/>
      <c r="I2073" s="50"/>
      <c r="J2073" s="1068">
        <v>1800000</v>
      </c>
      <c r="K2073" s="50">
        <v>12</v>
      </c>
      <c r="L2073" s="50">
        <v>665</v>
      </c>
      <c r="M2073" s="353">
        <v>35</v>
      </c>
      <c r="N2073" s="795">
        <f t="shared" si="243"/>
        <v>87230.769230769234</v>
      </c>
      <c r="O2073" s="934">
        <f t="shared" si="244"/>
        <v>610615.38461538462</v>
      </c>
    </row>
    <row r="2074" spans="1:15">
      <c r="A2074" s="353">
        <v>5</v>
      </c>
      <c r="B2074" s="1074" t="s">
        <v>1318</v>
      </c>
      <c r="C2074" s="1073" t="s">
        <v>819</v>
      </c>
      <c r="D2074" s="50" t="s">
        <v>1319</v>
      </c>
      <c r="E2074" s="50" t="s">
        <v>3</v>
      </c>
      <c r="F2074" s="1067">
        <f t="shared" si="242"/>
        <v>5.22</v>
      </c>
      <c r="G2074" s="353">
        <v>5.0199999999999996</v>
      </c>
      <c r="H2074" s="353">
        <v>0.2</v>
      </c>
      <c r="I2074" s="50"/>
      <c r="J2074" s="1068">
        <v>1800000</v>
      </c>
      <c r="K2074" s="50">
        <v>12</v>
      </c>
      <c r="L2074" s="50">
        <v>665</v>
      </c>
      <c r="M2074" s="353">
        <v>140</v>
      </c>
      <c r="N2074" s="795">
        <f t="shared" si="243"/>
        <v>114121.45748987855</v>
      </c>
      <c r="O2074" s="934">
        <f t="shared" si="244"/>
        <v>3195400.8097165995</v>
      </c>
    </row>
    <row r="2075" spans="1:15">
      <c r="A2075" s="353">
        <v>5</v>
      </c>
      <c r="B2075" s="1074" t="s">
        <v>1318</v>
      </c>
      <c r="C2075" s="1073" t="s">
        <v>819</v>
      </c>
      <c r="D2075" s="50" t="s">
        <v>1320</v>
      </c>
      <c r="E2075" s="50" t="s">
        <v>721</v>
      </c>
      <c r="F2075" s="1067">
        <f t="shared" si="242"/>
        <v>5.61</v>
      </c>
      <c r="G2075" s="353">
        <v>5.36</v>
      </c>
      <c r="H2075" s="353">
        <v>0.25</v>
      </c>
      <c r="I2075" s="50"/>
      <c r="J2075" s="1068">
        <v>1800000</v>
      </c>
      <c r="K2075" s="50">
        <v>12</v>
      </c>
      <c r="L2075" s="50">
        <v>665</v>
      </c>
      <c r="M2075" s="353">
        <v>140</v>
      </c>
      <c r="N2075" s="795">
        <f t="shared" si="243"/>
        <v>122647.77327935224</v>
      </c>
      <c r="O2075" s="934">
        <f t="shared" si="244"/>
        <v>3434137.6518218634</v>
      </c>
    </row>
    <row r="2076" spans="1:15">
      <c r="A2076" s="353">
        <v>6</v>
      </c>
      <c r="B2076" s="606" t="s">
        <v>1321</v>
      </c>
      <c r="C2076" s="1073" t="s">
        <v>845</v>
      </c>
      <c r="D2076" s="50" t="s">
        <v>1305</v>
      </c>
      <c r="E2076" s="50" t="s">
        <v>847</v>
      </c>
      <c r="F2076" s="1067">
        <f>SUM(G2076+H2076+I2076)</f>
        <v>5.3699999999999992</v>
      </c>
      <c r="G2076" s="353">
        <v>5.0199999999999996</v>
      </c>
      <c r="H2076" s="353">
        <v>0.35</v>
      </c>
      <c r="I2076" s="50"/>
      <c r="J2076" s="1068">
        <v>1800000</v>
      </c>
      <c r="K2076" s="50">
        <v>12</v>
      </c>
      <c r="L2076" s="50">
        <v>665</v>
      </c>
      <c r="M2076" s="353">
        <v>18</v>
      </c>
      <c r="N2076" s="795">
        <f t="shared" si="243"/>
        <v>117400.80971659915</v>
      </c>
      <c r="O2076" s="934">
        <f t="shared" si="244"/>
        <v>422642.91497975698</v>
      </c>
    </row>
    <row r="2077" spans="1:15">
      <c r="A2077" s="353">
        <v>6</v>
      </c>
      <c r="B2077" s="606" t="s">
        <v>1321</v>
      </c>
      <c r="C2077" s="1073" t="s">
        <v>845</v>
      </c>
      <c r="D2077" s="50" t="s">
        <v>1290</v>
      </c>
      <c r="E2077" s="50" t="s">
        <v>1322</v>
      </c>
      <c r="F2077" s="1067">
        <f t="shared" ref="F2077:F2098" si="245">SUM(G2077+H2077+I2077)</f>
        <v>5.17</v>
      </c>
      <c r="G2077" s="353">
        <v>5.0199999999999996</v>
      </c>
      <c r="H2077" s="353">
        <v>0.15</v>
      </c>
      <c r="I2077" s="50"/>
      <c r="J2077" s="1068">
        <v>1800000</v>
      </c>
      <c r="K2077" s="50">
        <v>12</v>
      </c>
      <c r="L2077" s="50">
        <v>665</v>
      </c>
      <c r="M2077" s="353">
        <v>70</v>
      </c>
      <c r="N2077" s="795">
        <f t="shared" si="243"/>
        <v>113028.34008097167</v>
      </c>
      <c r="O2077" s="934">
        <f t="shared" si="244"/>
        <v>1582396.7611336035</v>
      </c>
    </row>
    <row r="2078" spans="1:15">
      <c r="A2078" s="353">
        <v>6</v>
      </c>
      <c r="B2078" s="606" t="s">
        <v>1321</v>
      </c>
      <c r="C2078" s="1073" t="s">
        <v>845</v>
      </c>
      <c r="D2078" s="50" t="s">
        <v>1306</v>
      </c>
      <c r="E2078" s="50" t="s">
        <v>831</v>
      </c>
      <c r="F2078" s="1067">
        <f t="shared" si="245"/>
        <v>4.68</v>
      </c>
      <c r="G2078" s="353">
        <v>4.68</v>
      </c>
      <c r="H2078" s="353"/>
      <c r="I2078" s="50"/>
      <c r="J2078" s="1068">
        <v>1800000</v>
      </c>
      <c r="K2078" s="50">
        <v>12</v>
      </c>
      <c r="L2078" s="50">
        <v>665</v>
      </c>
      <c r="M2078" s="353">
        <v>70</v>
      </c>
      <c r="N2078" s="795">
        <f t="shared" si="243"/>
        <v>102315.78947368421</v>
      </c>
      <c r="O2078" s="934">
        <f t="shared" si="244"/>
        <v>1432421.0526315791</v>
      </c>
    </row>
    <row r="2079" spans="1:15">
      <c r="A2079" s="353">
        <v>6</v>
      </c>
      <c r="B2079" s="606" t="s">
        <v>1321</v>
      </c>
      <c r="C2079" s="1073" t="s">
        <v>845</v>
      </c>
      <c r="D2079" s="50" t="s">
        <v>1314</v>
      </c>
      <c r="E2079" s="50" t="s">
        <v>1323</v>
      </c>
      <c r="F2079" s="1067">
        <f t="shared" si="245"/>
        <v>4.68</v>
      </c>
      <c r="G2079" s="353">
        <v>4.68</v>
      </c>
      <c r="H2079" s="353"/>
      <c r="I2079" s="50"/>
      <c r="J2079" s="1068">
        <v>1800000</v>
      </c>
      <c r="K2079" s="50">
        <v>12</v>
      </c>
      <c r="L2079" s="50">
        <v>665</v>
      </c>
      <c r="M2079" s="353">
        <v>175</v>
      </c>
      <c r="N2079" s="795">
        <f t="shared" si="243"/>
        <v>102315.78947368421</v>
      </c>
      <c r="O2079" s="934">
        <f t="shared" si="244"/>
        <v>3581052.6315789474</v>
      </c>
    </row>
    <row r="2080" spans="1:15">
      <c r="A2080" s="353">
        <v>6</v>
      </c>
      <c r="B2080" s="606" t="s">
        <v>1321</v>
      </c>
      <c r="C2080" s="1073" t="s">
        <v>845</v>
      </c>
      <c r="D2080" s="50" t="s">
        <v>1314</v>
      </c>
      <c r="E2080" s="50" t="s">
        <v>1324</v>
      </c>
      <c r="F2080" s="1067">
        <f t="shared" si="245"/>
        <v>4.68</v>
      </c>
      <c r="G2080" s="353">
        <v>4.68</v>
      </c>
      <c r="H2080" s="353"/>
      <c r="I2080" s="50"/>
      <c r="J2080" s="1068">
        <v>1800000</v>
      </c>
      <c r="K2080" s="50">
        <v>12</v>
      </c>
      <c r="L2080" s="50">
        <v>665</v>
      </c>
      <c r="M2080" s="353">
        <v>18</v>
      </c>
      <c r="N2080" s="795">
        <f t="shared" si="243"/>
        <v>102315.78947368421</v>
      </c>
      <c r="O2080" s="934">
        <f t="shared" si="244"/>
        <v>368336.8421052632</v>
      </c>
    </row>
    <row r="2081" spans="1:15">
      <c r="A2081" s="353">
        <v>6</v>
      </c>
      <c r="B2081" s="606" t="s">
        <v>1321</v>
      </c>
      <c r="C2081" s="1073" t="s">
        <v>845</v>
      </c>
      <c r="D2081" s="50" t="s">
        <v>1314</v>
      </c>
      <c r="E2081" s="50" t="s">
        <v>1325</v>
      </c>
      <c r="F2081" s="1067">
        <f t="shared" si="245"/>
        <v>4.68</v>
      </c>
      <c r="G2081" s="353">
        <v>4.68</v>
      </c>
      <c r="H2081" s="353"/>
      <c r="I2081" s="50"/>
      <c r="J2081" s="1068">
        <v>1800000</v>
      </c>
      <c r="K2081" s="50">
        <v>12</v>
      </c>
      <c r="L2081" s="50">
        <v>665</v>
      </c>
      <c r="M2081" s="353">
        <v>70</v>
      </c>
      <c r="N2081" s="795">
        <f t="shared" si="243"/>
        <v>102315.78947368421</v>
      </c>
      <c r="O2081" s="934">
        <f t="shared" si="244"/>
        <v>1432421.0526315791</v>
      </c>
    </row>
    <row r="2082" spans="1:15">
      <c r="A2082" s="353">
        <v>6</v>
      </c>
      <c r="B2082" s="606" t="s">
        <v>1321</v>
      </c>
      <c r="C2082" s="1073" t="s">
        <v>845</v>
      </c>
      <c r="D2082" s="50" t="s">
        <v>1291</v>
      </c>
      <c r="E2082" s="50" t="s">
        <v>716</v>
      </c>
      <c r="F2082" s="1067">
        <f t="shared" si="245"/>
        <v>4.68</v>
      </c>
      <c r="G2082" s="353">
        <v>4.68</v>
      </c>
      <c r="H2082" s="353"/>
      <c r="I2082" s="50"/>
      <c r="J2082" s="1068">
        <v>1800000</v>
      </c>
      <c r="K2082" s="50">
        <v>12</v>
      </c>
      <c r="L2082" s="50">
        <v>665</v>
      </c>
      <c r="M2082" s="353">
        <v>35</v>
      </c>
      <c r="N2082" s="795">
        <f t="shared" si="243"/>
        <v>102315.78947368421</v>
      </c>
      <c r="O2082" s="934">
        <f t="shared" si="244"/>
        <v>716210.52631578955</v>
      </c>
    </row>
    <row r="2083" spans="1:15">
      <c r="A2083" s="353">
        <v>6</v>
      </c>
      <c r="B2083" s="606" t="s">
        <v>1321</v>
      </c>
      <c r="C2083" s="1073" t="s">
        <v>845</v>
      </c>
      <c r="D2083" s="50" t="s">
        <v>1308</v>
      </c>
      <c r="E2083" s="50" t="s">
        <v>115</v>
      </c>
      <c r="F2083" s="1067">
        <f t="shared" si="245"/>
        <v>4.68</v>
      </c>
      <c r="G2083" s="353">
        <v>4.68</v>
      </c>
      <c r="H2083" s="353"/>
      <c r="I2083" s="50"/>
      <c r="J2083" s="1068">
        <v>1800000</v>
      </c>
      <c r="K2083" s="50">
        <v>12</v>
      </c>
      <c r="L2083" s="50">
        <v>665</v>
      </c>
      <c r="M2083" s="353">
        <v>105</v>
      </c>
      <c r="N2083" s="795">
        <f t="shared" si="243"/>
        <v>102315.78947368421</v>
      </c>
      <c r="O2083" s="934">
        <f t="shared" si="244"/>
        <v>2148631.5789473685</v>
      </c>
    </row>
    <row r="2084" spans="1:15">
      <c r="A2084" s="353">
        <v>6</v>
      </c>
      <c r="B2084" s="606" t="s">
        <v>1321</v>
      </c>
      <c r="C2084" s="1073" t="s">
        <v>845</v>
      </c>
      <c r="D2084" s="50" t="s">
        <v>1292</v>
      </c>
      <c r="E2084" s="50" t="s">
        <v>1293</v>
      </c>
      <c r="F2084" s="1067">
        <f t="shared" si="245"/>
        <v>4.34</v>
      </c>
      <c r="G2084" s="353">
        <v>4.34</v>
      </c>
      <c r="H2084" s="353"/>
      <c r="I2084" s="50"/>
      <c r="J2084" s="1068">
        <v>1800000</v>
      </c>
      <c r="K2084" s="50">
        <v>12</v>
      </c>
      <c r="L2084" s="50">
        <v>665</v>
      </c>
      <c r="M2084" s="353">
        <v>52</v>
      </c>
      <c r="N2084" s="795">
        <f t="shared" si="243"/>
        <v>94882.5910931174</v>
      </c>
      <c r="O2084" s="934">
        <f t="shared" si="244"/>
        <v>986778.94736842101</v>
      </c>
    </row>
    <row r="2085" spans="1:15">
      <c r="A2085" s="353">
        <v>6</v>
      </c>
      <c r="B2085" s="606" t="s">
        <v>1321</v>
      </c>
      <c r="C2085" s="1073" t="s">
        <v>845</v>
      </c>
      <c r="D2085" s="50" t="s">
        <v>1032</v>
      </c>
      <c r="E2085" s="50" t="s">
        <v>1326</v>
      </c>
      <c r="F2085" s="1067">
        <f t="shared" si="245"/>
        <v>4</v>
      </c>
      <c r="G2085" s="1072">
        <v>4</v>
      </c>
      <c r="H2085" s="353"/>
      <c r="I2085" s="50"/>
      <c r="J2085" s="1068">
        <v>1800000</v>
      </c>
      <c r="K2085" s="50">
        <v>12</v>
      </c>
      <c r="L2085" s="50">
        <v>665</v>
      </c>
      <c r="M2085" s="353">
        <v>36</v>
      </c>
      <c r="N2085" s="795">
        <f t="shared" si="243"/>
        <v>87449.392712550616</v>
      </c>
      <c r="O2085" s="934">
        <f t="shared" si="244"/>
        <v>629635.62753036444</v>
      </c>
    </row>
    <row r="2086" spans="1:15">
      <c r="A2086" s="353">
        <v>6</v>
      </c>
      <c r="B2086" s="606" t="s">
        <v>1321</v>
      </c>
      <c r="C2086" s="1073" t="s">
        <v>845</v>
      </c>
      <c r="D2086" s="50" t="s">
        <v>1032</v>
      </c>
      <c r="E2086" s="50" t="s">
        <v>1326</v>
      </c>
      <c r="F2086" s="1067">
        <f t="shared" si="245"/>
        <v>4.34</v>
      </c>
      <c r="G2086" s="353">
        <v>4.34</v>
      </c>
      <c r="H2086" s="353"/>
      <c r="I2086" s="50"/>
      <c r="J2086" s="1068">
        <v>1800000</v>
      </c>
      <c r="K2086" s="50">
        <v>12</v>
      </c>
      <c r="L2086" s="50">
        <v>665</v>
      </c>
      <c r="M2086" s="353">
        <v>34</v>
      </c>
      <c r="N2086" s="795">
        <f t="shared" si="243"/>
        <v>94882.5910931174</v>
      </c>
      <c r="O2086" s="934">
        <f t="shared" si="244"/>
        <v>645201.61943319836</v>
      </c>
    </row>
    <row r="2087" spans="1:15">
      <c r="A2087" s="353">
        <v>6</v>
      </c>
      <c r="B2087" s="606" t="s">
        <v>1321</v>
      </c>
      <c r="C2087" s="1073" t="s">
        <v>845</v>
      </c>
      <c r="D2087" s="50" t="s">
        <v>492</v>
      </c>
      <c r="E2087" s="50" t="s">
        <v>140</v>
      </c>
      <c r="F2087" s="1067">
        <f t="shared" si="245"/>
        <v>5.0199999999999996</v>
      </c>
      <c r="G2087" s="353">
        <v>5.0199999999999996</v>
      </c>
      <c r="H2087" s="353"/>
      <c r="I2087" s="50"/>
      <c r="J2087" s="1068">
        <v>1800000</v>
      </c>
      <c r="K2087" s="50">
        <v>12</v>
      </c>
      <c r="L2087" s="50">
        <v>665</v>
      </c>
      <c r="M2087" s="353">
        <v>18</v>
      </c>
      <c r="N2087" s="795">
        <f t="shared" si="243"/>
        <v>109748.98785425101</v>
      </c>
      <c r="O2087" s="934">
        <f t="shared" si="244"/>
        <v>395096.3562753037</v>
      </c>
    </row>
    <row r="2088" spans="1:15">
      <c r="A2088" s="353">
        <v>6</v>
      </c>
      <c r="B2088" s="606" t="s">
        <v>1321</v>
      </c>
      <c r="C2088" s="1073" t="s">
        <v>845</v>
      </c>
      <c r="D2088" s="50" t="s">
        <v>1294</v>
      </c>
      <c r="E2088" s="50" t="s">
        <v>888</v>
      </c>
      <c r="F2088" s="1067">
        <f t="shared" si="245"/>
        <v>4.83</v>
      </c>
      <c r="G2088" s="353">
        <v>4.68</v>
      </c>
      <c r="H2088" s="353">
        <v>0.15</v>
      </c>
      <c r="I2088" s="50"/>
      <c r="J2088" s="1068">
        <v>1800000</v>
      </c>
      <c r="K2088" s="50">
        <v>12</v>
      </c>
      <c r="L2088" s="50">
        <v>665</v>
      </c>
      <c r="M2088" s="353">
        <v>6</v>
      </c>
      <c r="N2088" s="795">
        <f t="shared" si="243"/>
        <v>105595.14170040486</v>
      </c>
      <c r="O2088" s="934">
        <f t="shared" si="244"/>
        <v>126714.17004048583</v>
      </c>
    </row>
    <row r="2089" spans="1:15">
      <c r="A2089" s="353">
        <v>6</v>
      </c>
      <c r="B2089" s="606" t="s">
        <v>1321</v>
      </c>
      <c r="C2089" s="1073" t="s">
        <v>845</v>
      </c>
      <c r="D2089" s="50" t="s">
        <v>1295</v>
      </c>
      <c r="E2089" s="50" t="s">
        <v>1316</v>
      </c>
      <c r="F2089" s="1067">
        <f t="shared" si="245"/>
        <v>4.68</v>
      </c>
      <c r="G2089" s="353">
        <v>4.68</v>
      </c>
      <c r="H2089" s="353"/>
      <c r="I2089" s="50"/>
      <c r="J2089" s="1068">
        <v>1800000</v>
      </c>
      <c r="K2089" s="50">
        <v>12</v>
      </c>
      <c r="L2089" s="50">
        <v>665</v>
      </c>
      <c r="M2089" s="353">
        <v>17</v>
      </c>
      <c r="N2089" s="795">
        <f t="shared" si="243"/>
        <v>102315.78947368421</v>
      </c>
      <c r="O2089" s="934">
        <f t="shared" si="244"/>
        <v>347873.68421052635</v>
      </c>
    </row>
    <row r="2090" spans="1:15">
      <c r="A2090" s="353">
        <v>6</v>
      </c>
      <c r="B2090" s="606" t="s">
        <v>1321</v>
      </c>
      <c r="C2090" s="1073" t="s">
        <v>845</v>
      </c>
      <c r="D2090" s="50" t="s">
        <v>1295</v>
      </c>
      <c r="E2090" s="50" t="s">
        <v>1327</v>
      </c>
      <c r="F2090" s="1067">
        <f t="shared" si="245"/>
        <v>4.68</v>
      </c>
      <c r="G2090" s="353">
        <v>4.68</v>
      </c>
      <c r="H2090" s="353"/>
      <c r="I2090" s="50"/>
      <c r="J2090" s="1068">
        <v>1800000</v>
      </c>
      <c r="K2090" s="50">
        <v>12</v>
      </c>
      <c r="L2090" s="50">
        <v>665</v>
      </c>
      <c r="M2090" s="353">
        <v>3</v>
      </c>
      <c r="N2090" s="795">
        <f t="shared" si="243"/>
        <v>102315.78947368421</v>
      </c>
      <c r="O2090" s="934">
        <f t="shared" si="244"/>
        <v>61389.473684210534</v>
      </c>
    </row>
    <row r="2091" spans="1:15">
      <c r="A2091" s="353">
        <v>6</v>
      </c>
      <c r="B2091" s="606" t="s">
        <v>1321</v>
      </c>
      <c r="C2091" s="1073" t="s">
        <v>845</v>
      </c>
      <c r="D2091" s="50" t="s">
        <v>1297</v>
      </c>
      <c r="E2091" s="50" t="s">
        <v>665</v>
      </c>
      <c r="F2091" s="1067">
        <f t="shared" si="245"/>
        <v>4.68</v>
      </c>
      <c r="G2091" s="353">
        <v>4.68</v>
      </c>
      <c r="H2091" s="353"/>
      <c r="I2091" s="50"/>
      <c r="J2091" s="1068">
        <v>1800000</v>
      </c>
      <c r="K2091" s="50">
        <v>12</v>
      </c>
      <c r="L2091" s="50">
        <v>665</v>
      </c>
      <c r="M2091" s="353">
        <v>35</v>
      </c>
      <c r="N2091" s="795">
        <f t="shared" si="243"/>
        <v>102315.78947368421</v>
      </c>
      <c r="O2091" s="934">
        <f t="shared" si="244"/>
        <v>716210.52631578955</v>
      </c>
    </row>
    <row r="2092" spans="1:15">
      <c r="A2092" s="353">
        <v>6</v>
      </c>
      <c r="B2092" s="606" t="s">
        <v>1321</v>
      </c>
      <c r="C2092" s="1073" t="s">
        <v>845</v>
      </c>
      <c r="D2092" s="50" t="s">
        <v>773</v>
      </c>
      <c r="E2092" s="50" t="s">
        <v>149</v>
      </c>
      <c r="F2092" s="1067">
        <f t="shared" si="245"/>
        <v>4</v>
      </c>
      <c r="G2092" s="1072">
        <v>4</v>
      </c>
      <c r="H2092" s="353"/>
      <c r="I2092" s="50"/>
      <c r="J2092" s="1068">
        <v>1800000</v>
      </c>
      <c r="K2092" s="50">
        <v>12</v>
      </c>
      <c r="L2092" s="50">
        <v>665</v>
      </c>
      <c r="M2092" s="353">
        <v>18</v>
      </c>
      <c r="N2092" s="795">
        <f t="shared" si="243"/>
        <v>87449.392712550616</v>
      </c>
      <c r="O2092" s="934">
        <f t="shared" si="244"/>
        <v>314817.81376518222</v>
      </c>
    </row>
    <row r="2093" spans="1:15">
      <c r="A2093" s="353">
        <v>6</v>
      </c>
      <c r="B2093" s="606" t="s">
        <v>1321</v>
      </c>
      <c r="C2093" s="1073" t="s">
        <v>845</v>
      </c>
      <c r="D2093" s="50" t="s">
        <v>1299</v>
      </c>
      <c r="E2093" s="50" t="s">
        <v>1300</v>
      </c>
      <c r="F2093" s="1067">
        <f t="shared" si="245"/>
        <v>4.34</v>
      </c>
      <c r="G2093" s="353">
        <v>4.34</v>
      </c>
      <c r="H2093" s="353"/>
      <c r="I2093" s="50"/>
      <c r="J2093" s="1068">
        <v>1800000</v>
      </c>
      <c r="K2093" s="50">
        <v>12</v>
      </c>
      <c r="L2093" s="50">
        <v>665</v>
      </c>
      <c r="M2093" s="353">
        <v>53</v>
      </c>
      <c r="N2093" s="795">
        <f t="shared" si="243"/>
        <v>94882.5910931174</v>
      </c>
      <c r="O2093" s="934">
        <f t="shared" si="244"/>
        <v>1005755.4655870445</v>
      </c>
    </row>
    <row r="2094" spans="1:15">
      <c r="A2094" s="353">
        <v>6</v>
      </c>
      <c r="B2094" s="606" t="s">
        <v>1321</v>
      </c>
      <c r="C2094" s="1073" t="s">
        <v>845</v>
      </c>
      <c r="D2094" s="50" t="s">
        <v>1301</v>
      </c>
      <c r="E2094" s="50" t="s">
        <v>58</v>
      </c>
      <c r="F2094" s="1067">
        <f t="shared" si="245"/>
        <v>5.1833999999999998</v>
      </c>
      <c r="G2094" s="353">
        <v>4.8899999999999997</v>
      </c>
      <c r="H2094" s="353"/>
      <c r="I2094" s="606">
        <v>0.29339999999999999</v>
      </c>
      <c r="J2094" s="1068">
        <v>1800000</v>
      </c>
      <c r="K2094" s="50">
        <v>12</v>
      </c>
      <c r="L2094" s="50">
        <v>665</v>
      </c>
      <c r="M2094" s="353">
        <v>8</v>
      </c>
      <c r="N2094" s="795">
        <f t="shared" si="243"/>
        <v>113321.29554655871</v>
      </c>
      <c r="O2094" s="934">
        <f t="shared" si="244"/>
        <v>181314.07287449396</v>
      </c>
    </row>
    <row r="2095" spans="1:15">
      <c r="A2095" s="353">
        <v>6</v>
      </c>
      <c r="B2095" s="606" t="s">
        <v>1321</v>
      </c>
      <c r="C2095" s="1073" t="s">
        <v>845</v>
      </c>
      <c r="D2095" s="50" t="s">
        <v>1301</v>
      </c>
      <c r="E2095" s="50" t="s">
        <v>58</v>
      </c>
      <c r="F2095" s="1067">
        <f t="shared" si="245"/>
        <v>5.2322999999999995</v>
      </c>
      <c r="G2095" s="353">
        <v>4.8899999999999997</v>
      </c>
      <c r="H2095" s="353"/>
      <c r="I2095" s="606">
        <v>0.34229999999999999</v>
      </c>
      <c r="J2095" s="1068">
        <v>1800000</v>
      </c>
      <c r="K2095" s="50">
        <v>12</v>
      </c>
      <c r="L2095" s="50">
        <v>665</v>
      </c>
      <c r="M2095" s="353">
        <v>62</v>
      </c>
      <c r="N2095" s="795">
        <f t="shared" si="243"/>
        <v>114390.36437246964</v>
      </c>
      <c r="O2095" s="934">
        <f t="shared" si="244"/>
        <v>1418440.5182186237</v>
      </c>
    </row>
    <row r="2096" spans="1:15">
      <c r="A2096" s="353">
        <v>6</v>
      </c>
      <c r="B2096" s="50" t="s">
        <v>1321</v>
      </c>
      <c r="C2096" s="1071" t="s">
        <v>845</v>
      </c>
      <c r="D2096" s="50" t="s">
        <v>1065</v>
      </c>
      <c r="E2096" s="50" t="s">
        <v>56</v>
      </c>
      <c r="F2096" s="1067">
        <f t="shared" si="245"/>
        <v>3.99</v>
      </c>
      <c r="G2096" s="1070">
        <v>3.99</v>
      </c>
      <c r="H2096" s="50"/>
      <c r="I2096" s="50"/>
      <c r="J2096" s="1068">
        <v>1800000</v>
      </c>
      <c r="K2096" s="50">
        <v>12</v>
      </c>
      <c r="L2096" s="50">
        <v>665</v>
      </c>
      <c r="M2096" s="353">
        <v>17</v>
      </c>
      <c r="N2096" s="795">
        <f t="shared" si="243"/>
        <v>87230.769230769234</v>
      </c>
      <c r="O2096" s="934">
        <f t="shared" si="244"/>
        <v>296584.61538461543</v>
      </c>
    </row>
    <row r="2097" spans="1:15">
      <c r="A2097" s="353">
        <v>6</v>
      </c>
      <c r="B2097" s="652" t="s">
        <v>1321</v>
      </c>
      <c r="C2097" s="1071" t="s">
        <v>845</v>
      </c>
      <c r="D2097" s="50" t="s">
        <v>1319</v>
      </c>
      <c r="E2097" s="1075" t="s">
        <v>3</v>
      </c>
      <c r="F2097" s="1067">
        <f t="shared" si="245"/>
        <v>5.22</v>
      </c>
      <c r="G2097" s="1070">
        <v>5.0199999999999996</v>
      </c>
      <c r="H2097" s="1075">
        <v>0.2</v>
      </c>
      <c r="I2097" s="1075"/>
      <c r="J2097" s="1068">
        <v>1800000</v>
      </c>
      <c r="K2097" s="50">
        <v>12</v>
      </c>
      <c r="L2097" s="50">
        <v>665</v>
      </c>
      <c r="M2097" s="353">
        <v>140</v>
      </c>
      <c r="N2097" s="795">
        <f t="shared" si="243"/>
        <v>114121.45748987855</v>
      </c>
      <c r="O2097" s="934">
        <f t="shared" si="244"/>
        <v>3195400.8097165995</v>
      </c>
    </row>
    <row r="2098" spans="1:15">
      <c r="A2098" s="353">
        <v>6</v>
      </c>
      <c r="B2098" s="50" t="s">
        <v>1321</v>
      </c>
      <c r="C2098" s="353" t="s">
        <v>845</v>
      </c>
      <c r="D2098" s="50" t="s">
        <v>1319</v>
      </c>
      <c r="E2098" s="65" t="s">
        <v>847</v>
      </c>
      <c r="F2098" s="1067">
        <f t="shared" si="245"/>
        <v>5.22</v>
      </c>
      <c r="G2098" s="1070">
        <v>5.0199999999999996</v>
      </c>
      <c r="H2098" s="1075">
        <v>0.2</v>
      </c>
      <c r="I2098" s="65"/>
      <c r="J2098" s="1068">
        <v>1800000</v>
      </c>
      <c r="K2098" s="50">
        <v>12</v>
      </c>
      <c r="L2098" s="50">
        <v>665</v>
      </c>
      <c r="M2098" s="680">
        <v>17</v>
      </c>
      <c r="N2098" s="795">
        <f t="shared" si="243"/>
        <v>114121.45748987855</v>
      </c>
      <c r="O2098" s="934">
        <f t="shared" si="244"/>
        <v>388012.95546558709</v>
      </c>
    </row>
    <row r="2099" spans="1:15" s="455" customFormat="1">
      <c r="A2099" s="1062"/>
      <c r="B2099" s="1062" t="s">
        <v>1328</v>
      </c>
      <c r="C2099" s="1062"/>
      <c r="D2099" s="1062"/>
      <c r="E2099" s="1062"/>
      <c r="F2099" s="1062"/>
      <c r="G2099" s="1062"/>
      <c r="H2099" s="1062"/>
      <c r="I2099" s="1062"/>
      <c r="J2099" s="1062"/>
      <c r="K2099" s="1062"/>
      <c r="L2099" s="1076"/>
      <c r="M2099" s="1077">
        <f>SUM(M1972:M2098)</f>
        <v>6142</v>
      </c>
      <c r="N2099" s="795"/>
      <c r="O2099" s="1077">
        <f t="shared" ref="O2099" si="246">SUM(O1972:O2098)</f>
        <v>125226852.63157895</v>
      </c>
    </row>
    <row r="2100" spans="1:15">
      <c r="A2100" s="8" t="s">
        <v>22</v>
      </c>
      <c r="B2100" s="49" t="s">
        <v>1329</v>
      </c>
      <c r="C2100" s="8"/>
      <c r="D2100" s="9"/>
      <c r="E2100" s="30"/>
      <c r="F2100" s="9"/>
      <c r="G2100" s="9"/>
      <c r="H2100" s="9"/>
      <c r="I2100" s="9"/>
      <c r="J2100" s="9"/>
      <c r="K2100" s="9"/>
      <c r="L2100" s="9"/>
      <c r="M2100" s="10"/>
      <c r="N2100" s="795"/>
      <c r="O2100" s="11"/>
    </row>
    <row r="2101" spans="1:15" ht="15.75" customHeight="1">
      <c r="A2101" s="12">
        <v>1</v>
      </c>
      <c r="B2101" s="192" t="s">
        <v>1330</v>
      </c>
      <c r="C2101" s="12" t="s">
        <v>1331</v>
      </c>
      <c r="D2101" s="8" t="s">
        <v>1332</v>
      </c>
      <c r="E2101" s="828" t="s">
        <v>3</v>
      </c>
      <c r="F2101" s="13">
        <f>G2101+H2101+I2101</f>
        <v>4.6500000000000004</v>
      </c>
      <c r="G2101" s="14">
        <v>4.6500000000000004</v>
      </c>
      <c r="H2101" s="15"/>
      <c r="I2101" s="15"/>
      <c r="J2101" s="16">
        <v>1800000</v>
      </c>
      <c r="K2101" s="15">
        <v>12</v>
      </c>
      <c r="L2101" s="8">
        <v>496</v>
      </c>
      <c r="M2101" s="8">
        <v>128</v>
      </c>
      <c r="N2101" s="795">
        <f t="shared" si="243"/>
        <v>136298.07692307694</v>
      </c>
      <c r="O2101" s="17">
        <f>N2101*0.2*M2101</f>
        <v>3489230.7692307699</v>
      </c>
    </row>
    <row r="2102" spans="1:15" ht="31.5">
      <c r="A2102" s="12">
        <v>2</v>
      </c>
      <c r="B2102" s="192" t="s">
        <v>1330</v>
      </c>
      <c r="C2102" s="12" t="s">
        <v>1331</v>
      </c>
      <c r="D2102" s="65" t="s">
        <v>664</v>
      </c>
      <c r="E2102" s="1069" t="s">
        <v>794</v>
      </c>
      <c r="F2102" s="13">
        <f t="shared" ref="F2102:F2109" si="247">G2102+H2102+I2102</f>
        <v>4.8500000000000005</v>
      </c>
      <c r="G2102" s="14">
        <v>4.6500000000000004</v>
      </c>
      <c r="H2102" s="15">
        <v>0.2</v>
      </c>
      <c r="I2102" s="15"/>
      <c r="J2102" s="16">
        <v>1800000</v>
      </c>
      <c r="K2102" s="15">
        <v>12</v>
      </c>
      <c r="L2102" s="8">
        <v>496</v>
      </c>
      <c r="M2102" s="8">
        <v>46</v>
      </c>
      <c r="N2102" s="795">
        <f t="shared" si="243"/>
        <v>142160.35980148887</v>
      </c>
      <c r="O2102" s="17">
        <f t="shared" ref="O2102:O2109" si="248">N2102*0.2*M2102</f>
        <v>1307875.3101736978</v>
      </c>
    </row>
    <row r="2103" spans="1:15" ht="31.5">
      <c r="A2103" s="12">
        <v>3</v>
      </c>
      <c r="B2103" s="192" t="s">
        <v>1330</v>
      </c>
      <c r="C2103" s="12" t="s">
        <v>1331</v>
      </c>
      <c r="D2103" s="65" t="s">
        <v>472</v>
      </c>
      <c r="E2103" s="828" t="s">
        <v>797</v>
      </c>
      <c r="F2103" s="13">
        <f t="shared" si="247"/>
        <v>4.6500000000000004</v>
      </c>
      <c r="G2103" s="14">
        <v>4.6500000000000004</v>
      </c>
      <c r="H2103" s="15"/>
      <c r="I2103" s="15"/>
      <c r="J2103" s="16">
        <v>1800000</v>
      </c>
      <c r="K2103" s="15">
        <v>12</v>
      </c>
      <c r="L2103" s="8">
        <v>496</v>
      </c>
      <c r="M2103" s="8">
        <v>47</v>
      </c>
      <c r="N2103" s="795">
        <f t="shared" si="243"/>
        <v>136298.07692307694</v>
      </c>
      <c r="O2103" s="17">
        <f t="shared" si="248"/>
        <v>1281201.9230769232</v>
      </c>
    </row>
    <row r="2104" spans="1:15" ht="31.5">
      <c r="A2104" s="12">
        <v>4</v>
      </c>
      <c r="B2104" s="192" t="s">
        <v>1330</v>
      </c>
      <c r="C2104" s="12" t="s">
        <v>1331</v>
      </c>
      <c r="D2104" s="65" t="s">
        <v>1333</v>
      </c>
      <c r="E2104" s="828" t="s">
        <v>831</v>
      </c>
      <c r="F2104" s="13">
        <f t="shared" si="247"/>
        <v>4.7200000000000006</v>
      </c>
      <c r="G2104" s="18">
        <v>4.32</v>
      </c>
      <c r="H2104" s="15">
        <v>0.4</v>
      </c>
      <c r="I2104" s="15"/>
      <c r="J2104" s="16">
        <v>1800000</v>
      </c>
      <c r="K2104" s="15">
        <v>12</v>
      </c>
      <c r="L2104" s="8">
        <v>496</v>
      </c>
      <c r="M2104" s="8">
        <v>61</v>
      </c>
      <c r="N2104" s="795">
        <f t="shared" si="243"/>
        <v>138349.87593052111</v>
      </c>
      <c r="O2104" s="17">
        <f t="shared" si="248"/>
        <v>1687868.4863523578</v>
      </c>
    </row>
    <row r="2105" spans="1:15" ht="31.5">
      <c r="A2105" s="12">
        <v>5</v>
      </c>
      <c r="B2105" s="192" t="s">
        <v>1330</v>
      </c>
      <c r="C2105" s="12" t="s">
        <v>1331</v>
      </c>
      <c r="D2105" s="65" t="s">
        <v>1334</v>
      </c>
      <c r="E2105" s="828" t="s">
        <v>792</v>
      </c>
      <c r="F2105" s="13">
        <f t="shared" si="247"/>
        <v>4.1900000000000004</v>
      </c>
      <c r="G2105" s="14">
        <v>3.99</v>
      </c>
      <c r="H2105" s="15">
        <v>0.2</v>
      </c>
      <c r="I2105" s="15"/>
      <c r="J2105" s="16">
        <v>1800000</v>
      </c>
      <c r="K2105" s="15">
        <v>12</v>
      </c>
      <c r="L2105" s="8">
        <v>496</v>
      </c>
      <c r="M2105" s="8">
        <v>63</v>
      </c>
      <c r="N2105" s="795">
        <f t="shared" si="243"/>
        <v>122814.82630272955</v>
      </c>
      <c r="O2105" s="17">
        <f t="shared" si="248"/>
        <v>1547466.8114143924</v>
      </c>
    </row>
    <row r="2106" spans="1:15" ht="31.5">
      <c r="A2106" s="1078">
        <v>6</v>
      </c>
      <c r="B2106" s="192" t="s">
        <v>1330</v>
      </c>
      <c r="C2106" s="12" t="s">
        <v>1331</v>
      </c>
      <c r="D2106" s="65" t="s">
        <v>1065</v>
      </c>
      <c r="E2106" s="828" t="s">
        <v>833</v>
      </c>
      <c r="F2106" s="13">
        <f t="shared" si="247"/>
        <v>3.99</v>
      </c>
      <c r="G2106" s="18">
        <v>3.99</v>
      </c>
      <c r="H2106" s="15"/>
      <c r="I2106" s="15"/>
      <c r="J2106" s="16">
        <v>1800000</v>
      </c>
      <c r="K2106" s="15">
        <v>7</v>
      </c>
      <c r="L2106" s="8">
        <v>496</v>
      </c>
      <c r="M2106" s="8">
        <v>47</v>
      </c>
      <c r="N2106" s="795">
        <f t="shared" si="243"/>
        <v>68222.316997518617</v>
      </c>
      <c r="O2106" s="17">
        <f t="shared" si="248"/>
        <v>641289.77977667504</v>
      </c>
    </row>
    <row r="2107" spans="1:15" ht="31.5">
      <c r="A2107" s="1079"/>
      <c r="B2107" s="192" t="s">
        <v>1330</v>
      </c>
      <c r="C2107" s="12" t="s">
        <v>1331</v>
      </c>
      <c r="D2107" s="65" t="s">
        <v>1065</v>
      </c>
      <c r="E2107" s="828" t="s">
        <v>833</v>
      </c>
      <c r="F2107" s="13">
        <f t="shared" si="247"/>
        <v>4.32</v>
      </c>
      <c r="G2107" s="18">
        <v>4.32</v>
      </c>
      <c r="H2107" s="15"/>
      <c r="I2107" s="15"/>
      <c r="J2107" s="16">
        <v>1800000</v>
      </c>
      <c r="K2107" s="15">
        <v>5</v>
      </c>
      <c r="L2107" s="8">
        <v>496</v>
      </c>
      <c r="M2107" s="8">
        <v>47</v>
      </c>
      <c r="N2107" s="795">
        <f t="shared" si="243"/>
        <v>52760.545905707208</v>
      </c>
      <c r="O2107" s="17">
        <f t="shared" si="248"/>
        <v>495949.13151364779</v>
      </c>
    </row>
    <row r="2108" spans="1:15" ht="31.5">
      <c r="A2108" s="1078">
        <v>7</v>
      </c>
      <c r="B2108" s="192" t="s">
        <v>1330</v>
      </c>
      <c r="C2108" s="12" t="s">
        <v>1331</v>
      </c>
      <c r="D2108" s="65" t="s">
        <v>1335</v>
      </c>
      <c r="E2108" s="193" t="s">
        <v>661</v>
      </c>
      <c r="F2108" s="13">
        <f t="shared" si="247"/>
        <v>5.7</v>
      </c>
      <c r="G2108" s="18">
        <v>5.7</v>
      </c>
      <c r="H2108" s="15"/>
      <c r="I2108" s="15"/>
      <c r="J2108" s="16">
        <v>1800000</v>
      </c>
      <c r="K2108" s="15">
        <v>7</v>
      </c>
      <c r="L2108" s="8">
        <v>496</v>
      </c>
      <c r="M2108" s="8">
        <v>96</v>
      </c>
      <c r="N2108" s="795">
        <f t="shared" si="243"/>
        <v>97460.452853598006</v>
      </c>
      <c r="O2108" s="17">
        <f t="shared" si="248"/>
        <v>1871240.6947890818</v>
      </c>
    </row>
    <row r="2109" spans="1:15" ht="31.5">
      <c r="A2109" s="1079"/>
      <c r="B2109" s="192" t="s">
        <v>1330</v>
      </c>
      <c r="C2109" s="12" t="s">
        <v>1331</v>
      </c>
      <c r="D2109" s="65" t="s">
        <v>1335</v>
      </c>
      <c r="E2109" s="193" t="s">
        <v>661</v>
      </c>
      <c r="F2109" s="13">
        <f t="shared" si="247"/>
        <v>6.04</v>
      </c>
      <c r="G2109" s="14">
        <v>6.04</v>
      </c>
      <c r="H2109" s="15"/>
      <c r="I2109" s="15"/>
      <c r="J2109" s="16">
        <v>1800000</v>
      </c>
      <c r="K2109" s="15">
        <v>5</v>
      </c>
      <c r="L2109" s="8">
        <v>496</v>
      </c>
      <c r="M2109" s="8">
        <v>96</v>
      </c>
      <c r="N2109" s="795">
        <f t="shared" si="243"/>
        <v>73767.059553349885</v>
      </c>
      <c r="O2109" s="17">
        <f t="shared" si="248"/>
        <v>1416327.5434243178</v>
      </c>
    </row>
    <row r="2110" spans="1:15" s="455" customFormat="1">
      <c r="A2110" s="67"/>
      <c r="B2110" s="71" t="s">
        <v>1336</v>
      </c>
      <c r="C2110" s="71"/>
      <c r="D2110" s="610"/>
      <c r="E2110" s="500"/>
      <c r="F2110" s="67"/>
      <c r="G2110" s="67"/>
      <c r="H2110" s="67"/>
      <c r="I2110" s="67"/>
      <c r="J2110" s="67"/>
      <c r="K2110" s="67"/>
      <c r="L2110" s="67"/>
      <c r="M2110" s="67">
        <f>SUM(M2101:M2109)</f>
        <v>631</v>
      </c>
      <c r="N2110" s="67"/>
      <c r="O2110" s="64">
        <f t="shared" ref="O2110" si="249">SUM(O2101:O2109)</f>
        <v>13738450.449751863</v>
      </c>
    </row>
  </sheetData>
  <mergeCells count="104">
    <mergeCell ref="D1797:D1798"/>
    <mergeCell ref="E1797:E1798"/>
    <mergeCell ref="D1812:D1813"/>
    <mergeCell ref="E1812:E1813"/>
    <mergeCell ref="A1970:C1970"/>
    <mergeCell ref="D1777:D1778"/>
    <mergeCell ref="E1777:E1778"/>
    <mergeCell ref="D1779:D1780"/>
    <mergeCell ref="E1779:E1780"/>
    <mergeCell ref="D1789:D1790"/>
    <mergeCell ref="E1789:E1790"/>
    <mergeCell ref="E1741:E1742"/>
    <mergeCell ref="B1752:C1752"/>
    <mergeCell ref="D1761:D1762"/>
    <mergeCell ref="E1761:E1762"/>
    <mergeCell ref="D1771:D1772"/>
    <mergeCell ref="E1771:E1772"/>
    <mergeCell ref="E1708:E1709"/>
    <mergeCell ref="E1715:E1716"/>
    <mergeCell ref="E1720:E1721"/>
    <mergeCell ref="E1731:E1732"/>
    <mergeCell ref="E1737:E1738"/>
    <mergeCell ref="E1673:E1674"/>
    <mergeCell ref="E1675:E1676"/>
    <mergeCell ref="E1677:E1678"/>
    <mergeCell ref="E1686:E1687"/>
    <mergeCell ref="E1697:E1698"/>
    <mergeCell ref="A1306:B1306"/>
    <mergeCell ref="A1325:C1325"/>
    <mergeCell ref="B1402:C1402"/>
    <mergeCell ref="A1424:C1424"/>
    <mergeCell ref="B1548:C1548"/>
    <mergeCell ref="B1128:D1128"/>
    <mergeCell ref="B1147:C1147"/>
    <mergeCell ref="A1148:C1148"/>
    <mergeCell ref="A1265:C1265"/>
    <mergeCell ref="A1305:C1305"/>
    <mergeCell ref="E1002:E1003"/>
    <mergeCell ref="E1013:E1014"/>
    <mergeCell ref="B1015:C1015"/>
    <mergeCell ref="A1045:C1045"/>
    <mergeCell ref="B1093:C1093"/>
    <mergeCell ref="E967:E968"/>
    <mergeCell ref="E981:E982"/>
    <mergeCell ref="E984:E985"/>
    <mergeCell ref="E987:E988"/>
    <mergeCell ref="E998:E999"/>
    <mergeCell ref="B899:D899"/>
    <mergeCell ref="D920:D921"/>
    <mergeCell ref="B958:C958"/>
    <mergeCell ref="E962:E963"/>
    <mergeCell ref="E964:E965"/>
    <mergeCell ref="A1:D1"/>
    <mergeCell ref="A2:D2"/>
    <mergeCell ref="A3:O3"/>
    <mergeCell ref="N4:O4"/>
    <mergeCell ref="A5:A6"/>
    <mergeCell ref="B5:B6"/>
    <mergeCell ref="C5:C6"/>
    <mergeCell ref="D5:D6"/>
    <mergeCell ref="E5:E6"/>
    <mergeCell ref="F5:F6"/>
    <mergeCell ref="M5:M6"/>
    <mergeCell ref="N5:N6"/>
    <mergeCell ref="O5:O6"/>
    <mergeCell ref="L5:L6"/>
    <mergeCell ref="I5:I6"/>
    <mergeCell ref="A101:B101"/>
    <mergeCell ref="C101:D101"/>
    <mergeCell ref="B268:C268"/>
    <mergeCell ref="B290:C290"/>
    <mergeCell ref="K5:K6"/>
    <mergeCell ref="J5:J6"/>
    <mergeCell ref="G5:G6"/>
    <mergeCell ref="H5:H6"/>
    <mergeCell ref="B69:C69"/>
    <mergeCell ref="A58:C58"/>
    <mergeCell ref="B59:C59"/>
    <mergeCell ref="B64:C64"/>
    <mergeCell ref="B68:C68"/>
    <mergeCell ref="A105:D105"/>
    <mergeCell ref="A2106:A2107"/>
    <mergeCell ref="A2108:A2109"/>
    <mergeCell ref="A309:C309"/>
    <mergeCell ref="A301:C301"/>
    <mergeCell ref="A220:C220"/>
    <mergeCell ref="A130:C130"/>
    <mergeCell ref="A174:C174"/>
    <mergeCell ref="A213:C213"/>
    <mergeCell ref="A187:C187"/>
    <mergeCell ref="A202:C202"/>
    <mergeCell ref="A148:C148"/>
    <mergeCell ref="A161:C161"/>
    <mergeCell ref="B300:C300"/>
    <mergeCell ref="A716:C716"/>
    <mergeCell ref="B391:D391"/>
    <mergeCell ref="B704:C704"/>
    <mergeCell ref="B528:C528"/>
    <mergeCell ref="B546:D546"/>
    <mergeCell ref="B648:C648"/>
    <mergeCell ref="B675:C675"/>
    <mergeCell ref="A406:C406"/>
    <mergeCell ref="A455:C455"/>
    <mergeCell ref="B547:D547"/>
  </mergeCells>
  <pageMargins left="0.11811023622047245" right="0.11811023622047245" top="0.74803149606299213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C67" sqref="C67"/>
    </sheetView>
  </sheetViews>
  <sheetFormatPr defaultRowHeight="15.75"/>
  <cols>
    <col min="1" max="1" width="7.25" customWidth="1"/>
    <col min="2" max="2" width="23.875" customWidth="1"/>
    <col min="3" max="3" width="22.125" customWidth="1"/>
    <col min="4" max="4" width="22.625" customWidth="1"/>
    <col min="5" max="5" width="23.75" customWidth="1"/>
    <col min="6" max="6" width="24.875" customWidth="1"/>
  </cols>
  <sheetData>
    <row r="1" spans="1:10">
      <c r="A1" s="1105" t="s">
        <v>0</v>
      </c>
      <c r="B1" s="1105"/>
      <c r="C1" s="1105"/>
      <c r="D1" s="1105"/>
    </row>
    <row r="2" spans="1:10">
      <c r="A2" s="1105" t="s">
        <v>44</v>
      </c>
      <c r="B2" s="1105"/>
      <c r="C2" s="1105"/>
      <c r="D2" s="1105"/>
    </row>
    <row r="3" spans="1:10" ht="78.75" customHeight="1">
      <c r="A3" s="1156" t="s">
        <v>29</v>
      </c>
      <c r="B3" s="1156"/>
      <c r="C3" s="1156"/>
      <c r="D3" s="1156"/>
      <c r="E3" s="1156"/>
      <c r="F3" s="1156"/>
      <c r="G3" s="40"/>
      <c r="H3" s="40"/>
      <c r="I3" s="37"/>
      <c r="J3" s="37"/>
    </row>
    <row r="4" spans="1:10" ht="16.5" customHeight="1">
      <c r="A4" s="39"/>
      <c r="B4" s="39"/>
      <c r="C4" s="39"/>
      <c r="D4" s="39"/>
      <c r="E4" s="1157" t="s">
        <v>28</v>
      </c>
      <c r="F4" s="1157"/>
      <c r="G4" s="37"/>
      <c r="H4" s="37"/>
      <c r="I4" s="37"/>
      <c r="J4" s="37"/>
    </row>
    <row r="5" spans="1:10" ht="29.25">
      <c r="A5" s="33" t="s">
        <v>1</v>
      </c>
      <c r="B5" s="33" t="s">
        <v>24</v>
      </c>
      <c r="C5" s="36" t="s">
        <v>25</v>
      </c>
      <c r="D5" s="36" t="s">
        <v>30</v>
      </c>
      <c r="E5" s="36" t="s">
        <v>26</v>
      </c>
      <c r="F5" s="33" t="s">
        <v>27</v>
      </c>
    </row>
    <row r="6" spans="1:10">
      <c r="A6" s="34">
        <v>1</v>
      </c>
      <c r="B6" s="35" t="s">
        <v>43</v>
      </c>
      <c r="C6" s="35">
        <v>3</v>
      </c>
      <c r="D6" s="35">
        <v>4</v>
      </c>
      <c r="E6" s="38">
        <v>3432</v>
      </c>
      <c r="F6" s="38">
        <v>17973526</v>
      </c>
    </row>
    <row r="7" spans="1:10">
      <c r="A7" s="34">
        <v>2</v>
      </c>
      <c r="B7" s="35" t="s">
        <v>65</v>
      </c>
      <c r="C7" s="35">
        <v>1</v>
      </c>
      <c r="D7" s="35">
        <v>3</v>
      </c>
      <c r="E7" s="38">
        <v>1400</v>
      </c>
      <c r="F7" s="38">
        <f>'BIEU TINH CHI TIET CUA KE TOAN'!O59</f>
        <v>9313753.8461538479</v>
      </c>
    </row>
    <row r="8" spans="1:10">
      <c r="A8" s="34">
        <v>3</v>
      </c>
      <c r="B8" s="35" t="s">
        <v>73</v>
      </c>
      <c r="C8" s="35">
        <v>2</v>
      </c>
      <c r="D8" s="35">
        <v>3</v>
      </c>
      <c r="E8" s="38">
        <v>2696</v>
      </c>
      <c r="F8" s="38">
        <v>15624858</v>
      </c>
    </row>
    <row r="9" spans="1:10">
      <c r="A9" s="34">
        <v>4</v>
      </c>
      <c r="B9" s="35" t="s">
        <v>79</v>
      </c>
      <c r="C9" s="35">
        <v>1</v>
      </c>
      <c r="D9" s="35">
        <v>2</v>
      </c>
      <c r="E9" s="38">
        <v>1360</v>
      </c>
      <c r="F9" s="38">
        <f>'BIEU TINH CHI TIET CUA KE TOAN'!O68</f>
        <v>7245138.461538462</v>
      </c>
    </row>
    <row r="10" spans="1:10">
      <c r="A10" s="34">
        <v>5</v>
      </c>
      <c r="B10" s="35" t="s">
        <v>80</v>
      </c>
      <c r="C10" s="35">
        <v>1</v>
      </c>
      <c r="D10" s="35">
        <v>1</v>
      </c>
      <c r="E10" s="38">
        <v>1400</v>
      </c>
      <c r="F10" s="38">
        <v>10642154</v>
      </c>
    </row>
    <row r="11" spans="1:10">
      <c r="A11" s="34">
        <v>6</v>
      </c>
      <c r="B11" s="35" t="s">
        <v>84</v>
      </c>
      <c r="C11" s="35">
        <v>1</v>
      </c>
      <c r="D11" s="35">
        <v>2</v>
      </c>
      <c r="E11" s="35">
        <v>568</v>
      </c>
      <c r="F11" s="38">
        <v>3592163</v>
      </c>
    </row>
    <row r="12" spans="1:10">
      <c r="A12" s="34">
        <v>7</v>
      </c>
      <c r="B12" s="35" t="s">
        <v>88</v>
      </c>
      <c r="C12" s="35">
        <v>2</v>
      </c>
      <c r="D12" s="35">
        <v>2</v>
      </c>
      <c r="E12" s="38">
        <v>2776</v>
      </c>
      <c r="F12" s="38">
        <v>16539452</v>
      </c>
    </row>
    <row r="13" spans="1:10">
      <c r="A13" s="34">
        <v>8</v>
      </c>
      <c r="B13" s="35" t="s">
        <v>95</v>
      </c>
      <c r="C13" s="65">
        <v>1</v>
      </c>
      <c r="D13" s="65">
        <v>1</v>
      </c>
      <c r="E13" s="74">
        <v>1400</v>
      </c>
      <c r="F13" s="74">
        <v>6106154</v>
      </c>
    </row>
    <row r="14" spans="1:10">
      <c r="A14" s="34">
        <v>9</v>
      </c>
      <c r="B14" s="35" t="s">
        <v>99</v>
      </c>
      <c r="C14" s="65">
        <v>1</v>
      </c>
      <c r="D14" s="65">
        <v>2</v>
      </c>
      <c r="E14" s="74">
        <v>1336</v>
      </c>
      <c r="F14" s="74">
        <v>6728400</v>
      </c>
    </row>
    <row r="15" spans="1:10" ht="18.75" customHeight="1">
      <c r="A15" s="34">
        <v>10</v>
      </c>
      <c r="B15" s="35" t="s">
        <v>106</v>
      </c>
      <c r="C15" s="65">
        <v>1</v>
      </c>
      <c r="D15" s="65">
        <v>1</v>
      </c>
      <c r="E15" s="74">
        <v>1360</v>
      </c>
      <c r="F15" s="74">
        <v>8558585</v>
      </c>
    </row>
    <row r="16" spans="1:10">
      <c r="A16" s="34">
        <v>11</v>
      </c>
      <c r="B16" s="35" t="s">
        <v>107</v>
      </c>
      <c r="C16" s="65">
        <v>2</v>
      </c>
      <c r="D16" s="65">
        <v>4</v>
      </c>
      <c r="E16" s="74">
        <v>2776</v>
      </c>
      <c r="F16" s="74">
        <v>19346705</v>
      </c>
    </row>
    <row r="17" spans="1:6">
      <c r="A17" s="34">
        <v>12</v>
      </c>
      <c r="B17" s="35" t="s">
        <v>108</v>
      </c>
      <c r="C17" s="65">
        <v>1</v>
      </c>
      <c r="D17" s="65">
        <v>2</v>
      </c>
      <c r="E17" s="74">
        <v>1384</v>
      </c>
      <c r="F17" s="74">
        <v>9155160</v>
      </c>
    </row>
    <row r="18" spans="1:6">
      <c r="A18" s="65">
        <v>1</v>
      </c>
      <c r="B18" s="65" t="s">
        <v>133</v>
      </c>
      <c r="C18" s="65">
        <v>3</v>
      </c>
      <c r="D18" s="65">
        <v>8</v>
      </c>
      <c r="E18" s="74">
        <v>3216</v>
      </c>
      <c r="F18" s="74">
        <v>56761477</v>
      </c>
    </row>
    <row r="19" spans="1:6">
      <c r="A19" s="65">
        <v>2</v>
      </c>
      <c r="B19" s="65" t="s">
        <v>174</v>
      </c>
      <c r="C19" s="65">
        <v>5</v>
      </c>
      <c r="D19" s="65">
        <v>19</v>
      </c>
      <c r="E19" s="74">
        <v>5431</v>
      </c>
      <c r="F19" s="74">
        <v>93318646</v>
      </c>
    </row>
    <row r="20" spans="1:6">
      <c r="A20" s="65">
        <v>3</v>
      </c>
      <c r="B20" s="65" t="s">
        <v>197</v>
      </c>
      <c r="C20" s="65">
        <v>2</v>
      </c>
      <c r="D20" s="65">
        <v>11</v>
      </c>
      <c r="E20" s="74">
        <v>2046</v>
      </c>
      <c r="F20" s="74">
        <v>26794258</v>
      </c>
    </row>
    <row r="21" spans="1:6">
      <c r="A21" s="65">
        <v>4</v>
      </c>
      <c r="B21" s="65" t="s">
        <v>278</v>
      </c>
      <c r="C21" s="65">
        <v>2</v>
      </c>
      <c r="D21" s="65">
        <v>7</v>
      </c>
      <c r="E21" s="74">
        <v>1909</v>
      </c>
      <c r="F21" s="74">
        <v>28937643</v>
      </c>
    </row>
    <row r="22" spans="1:6">
      <c r="A22" s="65">
        <v>5</v>
      </c>
      <c r="B22" s="65" t="s">
        <v>279</v>
      </c>
      <c r="C22" s="65">
        <v>4</v>
      </c>
      <c r="D22" s="65">
        <v>12</v>
      </c>
      <c r="E22" s="74">
        <v>4340</v>
      </c>
      <c r="F22" s="74">
        <v>75449622</v>
      </c>
    </row>
    <row r="23" spans="1:6">
      <c r="A23" s="65">
        <v>6</v>
      </c>
      <c r="B23" s="65" t="s">
        <v>256</v>
      </c>
      <c r="C23" s="65">
        <v>3</v>
      </c>
      <c r="D23" s="65">
        <v>13</v>
      </c>
      <c r="E23" s="74">
        <v>2618</v>
      </c>
      <c r="F23" s="74">
        <v>46476734</v>
      </c>
    </row>
    <row r="24" spans="1:6">
      <c r="A24" s="65">
        <v>7</v>
      </c>
      <c r="B24" s="65" t="s">
        <v>301</v>
      </c>
      <c r="C24" s="65">
        <v>1</v>
      </c>
      <c r="D24" s="65">
        <v>7</v>
      </c>
      <c r="E24" s="74">
        <v>1015</v>
      </c>
      <c r="F24" s="74">
        <v>18451312</v>
      </c>
    </row>
    <row r="25" spans="1:6">
      <c r="A25" s="65">
        <v>8</v>
      </c>
      <c r="B25" s="65" t="s">
        <v>300</v>
      </c>
      <c r="C25" s="65">
        <v>1</v>
      </c>
      <c r="D25" s="65">
        <v>6</v>
      </c>
      <c r="E25" s="74">
        <v>1120</v>
      </c>
      <c r="F25" s="74">
        <v>16458369</v>
      </c>
    </row>
    <row r="26" spans="1:6">
      <c r="A26" s="65">
        <v>9</v>
      </c>
      <c r="B26" s="65" t="s">
        <v>323</v>
      </c>
      <c r="C26" s="65">
        <v>4</v>
      </c>
      <c r="D26" s="65">
        <v>9</v>
      </c>
      <c r="E26" s="74">
        <v>4307</v>
      </c>
      <c r="F26" s="74">
        <v>72723837</v>
      </c>
    </row>
    <row r="27" spans="1:6">
      <c r="A27" s="65">
        <v>10</v>
      </c>
      <c r="B27" s="65" t="s">
        <v>342</v>
      </c>
      <c r="C27" s="65">
        <v>4</v>
      </c>
      <c r="D27" s="65">
        <v>9</v>
      </c>
      <c r="E27" s="74">
        <v>4410</v>
      </c>
      <c r="F27" s="74">
        <v>75562363</v>
      </c>
    </row>
    <row r="28" spans="1:6">
      <c r="A28" s="65">
        <v>11</v>
      </c>
      <c r="B28" s="65" t="s">
        <v>354</v>
      </c>
      <c r="C28" s="65">
        <v>1</v>
      </c>
      <c r="D28" s="65">
        <v>6</v>
      </c>
      <c r="E28" s="74">
        <v>1120</v>
      </c>
      <c r="F28" s="74">
        <v>20342468</v>
      </c>
    </row>
    <row r="29" spans="1:6">
      <c r="A29" s="65">
        <v>12</v>
      </c>
      <c r="B29" s="65" t="s">
        <v>436</v>
      </c>
      <c r="C29" s="65">
        <v>3</v>
      </c>
      <c r="D29" s="65">
        <v>9</v>
      </c>
      <c r="E29" s="74">
        <v>3360</v>
      </c>
      <c r="F29" s="74">
        <v>58087493</v>
      </c>
    </row>
    <row r="30" spans="1:6">
      <c r="A30" s="65">
        <v>13</v>
      </c>
      <c r="B30" s="65" t="s">
        <v>437</v>
      </c>
      <c r="C30" s="65">
        <v>2</v>
      </c>
      <c r="D30" s="65">
        <v>8</v>
      </c>
      <c r="E30" s="74">
        <v>2170</v>
      </c>
      <c r="F30" s="74">
        <v>28315740</v>
      </c>
    </row>
    <row r="31" spans="1:6">
      <c r="A31" s="65">
        <v>14</v>
      </c>
      <c r="B31" s="65" t="s">
        <v>473</v>
      </c>
      <c r="C31" s="65">
        <v>8</v>
      </c>
      <c r="D31" s="65">
        <v>22</v>
      </c>
      <c r="E31" s="74">
        <v>8348</v>
      </c>
      <c r="F31" s="74">
        <v>174658876</v>
      </c>
    </row>
    <row r="32" spans="1:6">
      <c r="A32" s="65">
        <v>15</v>
      </c>
      <c r="B32" s="65" t="s">
        <v>484</v>
      </c>
      <c r="C32" s="65">
        <v>2</v>
      </c>
      <c r="D32" s="65">
        <v>7</v>
      </c>
      <c r="E32" s="74">
        <v>1240</v>
      </c>
      <c r="F32" s="74">
        <v>38921719</v>
      </c>
    </row>
    <row r="33" spans="1:6">
      <c r="A33" s="65">
        <v>16</v>
      </c>
      <c r="B33" s="65" t="s">
        <v>511</v>
      </c>
      <c r="C33" s="65">
        <v>6</v>
      </c>
      <c r="D33" s="65">
        <v>11</v>
      </c>
      <c r="E33" s="74">
        <v>5914</v>
      </c>
      <c r="F33" s="74">
        <v>101171727</v>
      </c>
    </row>
    <row r="34" spans="1:6">
      <c r="A34" s="65">
        <v>17</v>
      </c>
      <c r="B34" s="65" t="s">
        <v>536</v>
      </c>
      <c r="C34" s="65">
        <v>5</v>
      </c>
      <c r="D34" s="65">
        <v>14</v>
      </c>
      <c r="E34" s="74">
        <v>4465</v>
      </c>
      <c r="F34" s="74">
        <v>76784496</v>
      </c>
    </row>
    <row r="35" spans="1:6">
      <c r="A35" s="65">
        <v>18</v>
      </c>
      <c r="B35" s="65" t="s">
        <v>575</v>
      </c>
      <c r="C35" s="65">
        <v>3</v>
      </c>
      <c r="D35" s="65">
        <v>21</v>
      </c>
      <c r="E35" s="74">
        <v>2274</v>
      </c>
      <c r="F35" s="74">
        <v>47437790</v>
      </c>
    </row>
    <row r="36" spans="1:6">
      <c r="A36" s="65">
        <v>19</v>
      </c>
      <c r="B36" s="65" t="s">
        <v>599</v>
      </c>
      <c r="C36" s="65">
        <v>4</v>
      </c>
      <c r="D36" s="65">
        <v>11</v>
      </c>
      <c r="E36" s="74">
        <v>4361</v>
      </c>
      <c r="F36" s="74">
        <v>66604673</v>
      </c>
    </row>
    <row r="37" spans="1:6">
      <c r="A37" s="65">
        <v>20</v>
      </c>
      <c r="B37" s="65" t="s">
        <v>483</v>
      </c>
      <c r="C37" s="65">
        <v>1</v>
      </c>
      <c r="D37" s="65">
        <v>6</v>
      </c>
      <c r="E37" s="74">
        <v>1120</v>
      </c>
      <c r="F37" s="74">
        <v>18915091</v>
      </c>
    </row>
    <row r="38" spans="1:6">
      <c r="A38" s="65">
        <v>21</v>
      </c>
      <c r="B38" s="65" t="s">
        <v>613</v>
      </c>
      <c r="C38" s="65">
        <v>11</v>
      </c>
      <c r="D38" s="65">
        <v>23</v>
      </c>
      <c r="E38" s="74">
        <v>10057</v>
      </c>
      <c r="F38" s="74">
        <v>161800832</v>
      </c>
    </row>
    <row r="39" spans="1:6">
      <c r="A39" s="65">
        <v>22</v>
      </c>
      <c r="B39" s="65" t="s">
        <v>615</v>
      </c>
      <c r="C39" s="65">
        <v>3</v>
      </c>
      <c r="D39" s="65">
        <v>8</v>
      </c>
      <c r="E39" s="74">
        <v>3162</v>
      </c>
      <c r="F39" s="74">
        <v>46682043</v>
      </c>
    </row>
    <row r="40" spans="1:6">
      <c r="A40" s="34">
        <v>1</v>
      </c>
      <c r="B40" s="35" t="s">
        <v>633</v>
      </c>
      <c r="C40" s="35">
        <v>4</v>
      </c>
      <c r="D40" s="35">
        <v>21</v>
      </c>
      <c r="E40" s="38">
        <v>4018</v>
      </c>
      <c r="F40" s="38">
        <f>'[1]BIEU TINH CHI TIET CUA KE TOAN'!O120</f>
        <v>2148631.5789473685</v>
      </c>
    </row>
    <row r="41" spans="1:6">
      <c r="A41" s="34">
        <v>2</v>
      </c>
      <c r="B41" s="35" t="s">
        <v>634</v>
      </c>
      <c r="C41" s="35">
        <v>4</v>
      </c>
      <c r="D41" s="35">
        <v>18</v>
      </c>
      <c r="E41" s="38">
        <v>3045</v>
      </c>
      <c r="F41" s="38">
        <f>'[1]BIEU TINH CHI TIET CUA KE TOAN'!O179</f>
        <v>2523002.4291497977</v>
      </c>
    </row>
    <row r="42" spans="1:6">
      <c r="A42" s="34">
        <v>3</v>
      </c>
      <c r="B42" s="35" t="s">
        <v>635</v>
      </c>
      <c r="C42" s="35">
        <v>4</v>
      </c>
      <c r="D42" s="35">
        <v>21</v>
      </c>
      <c r="E42" s="38">
        <v>2933</v>
      </c>
      <c r="F42" s="38">
        <v>59185093</v>
      </c>
    </row>
    <row r="43" spans="1:6">
      <c r="A43" s="34">
        <v>4</v>
      </c>
      <c r="B43" s="661" t="s">
        <v>636</v>
      </c>
      <c r="C43" s="661">
        <v>2</v>
      </c>
      <c r="D43" s="661">
        <v>16</v>
      </c>
      <c r="E43" s="662">
        <v>1943</v>
      </c>
      <c r="F43" s="662">
        <v>40183958</v>
      </c>
    </row>
    <row r="44" spans="1:6">
      <c r="A44" s="663">
        <v>5</v>
      </c>
      <c r="B44" s="35" t="s">
        <v>637</v>
      </c>
      <c r="C44" s="35">
        <v>2</v>
      </c>
      <c r="D44" s="35">
        <v>19</v>
      </c>
      <c r="E44" s="38">
        <v>2042</v>
      </c>
      <c r="F44" s="38">
        <v>39727978</v>
      </c>
    </row>
    <row r="45" spans="1:6">
      <c r="A45" s="34">
        <v>6</v>
      </c>
      <c r="B45" s="35" t="s">
        <v>638</v>
      </c>
      <c r="C45" s="35">
        <v>2</v>
      </c>
      <c r="D45" s="35">
        <v>21</v>
      </c>
      <c r="E45" s="38">
        <v>2017</v>
      </c>
      <c r="F45" s="38">
        <v>40667728</v>
      </c>
    </row>
    <row r="46" spans="1:6">
      <c r="A46" s="34">
        <v>7</v>
      </c>
      <c r="B46" s="35" t="s">
        <v>639</v>
      </c>
      <c r="C46" s="35">
        <v>1</v>
      </c>
      <c r="D46" s="35">
        <v>12</v>
      </c>
      <c r="E46" s="38">
        <v>1015</v>
      </c>
      <c r="F46" s="38">
        <v>20596422</v>
      </c>
    </row>
    <row r="47" spans="1:6">
      <c r="A47" s="663">
        <v>8</v>
      </c>
      <c r="B47" s="35" t="s">
        <v>640</v>
      </c>
      <c r="C47" s="65">
        <v>2</v>
      </c>
      <c r="D47" s="65">
        <v>13</v>
      </c>
      <c r="E47" s="74">
        <v>2089</v>
      </c>
      <c r="F47" s="74">
        <v>42217287</v>
      </c>
    </row>
    <row r="48" spans="1:6">
      <c r="A48" s="34">
        <v>9</v>
      </c>
      <c r="B48" s="35" t="s">
        <v>641</v>
      </c>
      <c r="C48" s="65">
        <v>6</v>
      </c>
      <c r="D48" s="65">
        <v>30</v>
      </c>
      <c r="E48" s="74">
        <v>6161</v>
      </c>
      <c r="F48" s="74">
        <v>125867529</v>
      </c>
    </row>
    <row r="49" spans="1:6">
      <c r="A49" s="34">
        <v>10</v>
      </c>
      <c r="B49" s="35" t="s">
        <v>642</v>
      </c>
      <c r="C49" s="65">
        <v>1</v>
      </c>
      <c r="D49" s="65">
        <v>15</v>
      </c>
      <c r="E49" s="74">
        <v>1005</v>
      </c>
      <c r="F49" s="74">
        <v>19208347</v>
      </c>
    </row>
    <row r="50" spans="1:6">
      <c r="A50" s="663">
        <v>11</v>
      </c>
      <c r="B50" s="35" t="s">
        <v>643</v>
      </c>
      <c r="C50" s="65">
        <v>4</v>
      </c>
      <c r="D50" s="65">
        <v>27</v>
      </c>
      <c r="E50" s="74">
        <v>4027</v>
      </c>
      <c r="F50" s="74">
        <v>79365221</v>
      </c>
    </row>
    <row r="51" spans="1:6">
      <c r="A51" s="34">
        <v>12</v>
      </c>
      <c r="B51" s="35" t="s">
        <v>644</v>
      </c>
      <c r="C51" s="65">
        <v>2</v>
      </c>
      <c r="D51" s="65">
        <v>14</v>
      </c>
      <c r="E51" s="74">
        <v>1032</v>
      </c>
      <c r="F51" s="74">
        <v>22094395</v>
      </c>
    </row>
    <row r="52" spans="1:6">
      <c r="A52" s="34">
        <v>13</v>
      </c>
      <c r="B52" s="35" t="s">
        <v>645</v>
      </c>
      <c r="C52" s="65">
        <v>6</v>
      </c>
      <c r="D52" s="65">
        <v>27</v>
      </c>
      <c r="E52" s="74">
        <v>5546</v>
      </c>
      <c r="F52" s="74">
        <v>115538269</v>
      </c>
    </row>
    <row r="53" spans="1:6">
      <c r="A53" s="663">
        <v>14</v>
      </c>
      <c r="B53" s="35" t="s">
        <v>646</v>
      </c>
      <c r="C53" s="65">
        <v>7</v>
      </c>
      <c r="D53" s="65">
        <v>27</v>
      </c>
      <c r="E53" s="74">
        <v>6379</v>
      </c>
      <c r="F53" s="74">
        <v>131550559</v>
      </c>
    </row>
    <row r="54" spans="1:6">
      <c r="A54" s="34">
        <v>15</v>
      </c>
      <c r="B54" s="35" t="s">
        <v>647</v>
      </c>
      <c r="C54" s="65">
        <v>4</v>
      </c>
      <c r="D54" s="65">
        <v>22</v>
      </c>
      <c r="E54" s="74">
        <v>4077</v>
      </c>
      <c r="F54" s="74">
        <v>85050656</v>
      </c>
    </row>
    <row r="55" spans="1:6">
      <c r="A55" s="34">
        <v>16</v>
      </c>
      <c r="B55" s="35" t="s">
        <v>648</v>
      </c>
      <c r="C55" s="65">
        <v>3</v>
      </c>
      <c r="D55" s="65">
        <v>20</v>
      </c>
      <c r="E55" s="74">
        <v>3119</v>
      </c>
      <c r="F55" s="74">
        <v>62085177</v>
      </c>
    </row>
    <row r="56" spans="1:6">
      <c r="A56" s="65">
        <v>17</v>
      </c>
      <c r="B56" s="35" t="s">
        <v>649</v>
      </c>
      <c r="C56" s="65">
        <v>8</v>
      </c>
      <c r="D56" s="65">
        <v>28</v>
      </c>
      <c r="E56" s="74">
        <v>7243</v>
      </c>
      <c r="F56" s="74">
        <v>149946697</v>
      </c>
    </row>
    <row r="57" spans="1:6">
      <c r="A57" s="65">
        <v>18</v>
      </c>
      <c r="B57" s="35" t="s">
        <v>650</v>
      </c>
      <c r="C57" s="65">
        <v>6</v>
      </c>
      <c r="D57" s="65">
        <v>21</v>
      </c>
      <c r="E57" s="74">
        <v>6142</v>
      </c>
      <c r="F57" s="74">
        <v>125226852.63157895</v>
      </c>
    </row>
    <row r="58" spans="1:6">
      <c r="A58" s="65">
        <v>19</v>
      </c>
      <c r="B58" s="35" t="s">
        <v>651</v>
      </c>
      <c r="C58" s="65">
        <v>2</v>
      </c>
      <c r="D58" s="65">
        <v>7</v>
      </c>
      <c r="E58" s="65">
        <v>488</v>
      </c>
      <c r="F58" s="74">
        <v>13738450</v>
      </c>
    </row>
    <row r="59" spans="1:6" s="455" customFormat="1">
      <c r="A59" s="67"/>
      <c r="B59" s="67" t="s">
        <v>64</v>
      </c>
      <c r="C59" s="67">
        <f>SUM(C6:C58)</f>
        <v>165</v>
      </c>
      <c r="D59" s="67">
        <f t="shared" ref="D59:F59" si="0">SUM(D6:D58)</f>
        <v>653</v>
      </c>
      <c r="E59" s="74">
        <f t="shared" si="0"/>
        <v>164212</v>
      </c>
      <c r="F59" s="74">
        <f t="shared" si="0"/>
        <v>2658405510.9473681</v>
      </c>
    </row>
  </sheetData>
  <mergeCells count="4">
    <mergeCell ref="A3:F3"/>
    <mergeCell ref="E4:F4"/>
    <mergeCell ref="A1:D1"/>
    <mergeCell ref="A2:D2"/>
  </mergeCells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BIEU TINH CHI TIET CUA KE TOAN</vt:lpstr>
      <vt:lpstr>TONG HOP CHUNG KE TOAN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cp:lastPrinted>2024-07-03T03:01:08Z</cp:lastPrinted>
  <dcterms:created xsi:type="dcterms:W3CDTF">2023-05-15T13:42:57Z</dcterms:created>
  <dcterms:modified xsi:type="dcterms:W3CDTF">2024-07-10T07:04:57Z</dcterms:modified>
</cp:coreProperties>
</file>